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anRos\Pictures\kviz\"/>
    </mc:Choice>
  </mc:AlternateContent>
  <bookViews>
    <workbookView xWindow="0" yWindow="0" windowWidth="19200" windowHeight="10635" activeTab="3"/>
  </bookViews>
  <sheets>
    <sheet name="Osnovni_podatki" sheetId="7" r:id="rId1"/>
    <sheet name="PIONIRJI" sheetId="3" r:id="rId2"/>
    <sheet name="MLADINCI" sheetId="6" r:id="rId3"/>
    <sheet name="PRIPRAVNIKI" sheetId="4" r:id="rId4"/>
    <sheet name="Letnice" sheetId="8" r:id="rId5"/>
  </sheets>
  <externalReferences>
    <externalReference r:id="rId6"/>
  </externalReferences>
  <definedNames>
    <definedName name="_xlnm.Print_Area" localSheetId="2">MLADINCI!$A$1:$W$66</definedName>
    <definedName name="_xlnm.Print_Area" localSheetId="1">PIONIRJI!$A$1:$W$55</definedName>
    <definedName name="_xlnm.Print_Area" localSheetId="3">PRIPRAVNIKI!$A$1:$T$15</definedName>
    <definedName name="_xlnm.Print_Titles" localSheetId="2">MLADINCI!$1:$4</definedName>
    <definedName name="_xlnm.Print_Titles" localSheetId="1">PIONIRJI!$1:$4</definedName>
    <definedName name="_xlnm.Print_Titles" localSheetId="3">PRIPRAVNIKI!$1:$4</definedName>
  </definedNames>
  <calcPr calcId="152511"/>
</workbook>
</file>

<file path=xl/calcChain.xml><?xml version="1.0" encoding="utf-8"?>
<calcChain xmlns="http://schemas.openxmlformats.org/spreadsheetml/2006/main">
  <c r="V63" i="6" l="1"/>
  <c r="S63" i="6"/>
  <c r="P63" i="6"/>
  <c r="J63" i="6"/>
  <c r="K63" i="6" s="1"/>
  <c r="V62" i="6"/>
  <c r="S62" i="6"/>
  <c r="P62" i="6"/>
  <c r="J62" i="6"/>
  <c r="K62" i="6" s="1"/>
  <c r="V61" i="6"/>
  <c r="S61" i="6"/>
  <c r="P61" i="6"/>
  <c r="J61" i="6"/>
  <c r="K61" i="6" s="1"/>
  <c r="V60" i="6"/>
  <c r="S60" i="6"/>
  <c r="P60" i="6"/>
  <c r="J60" i="6"/>
  <c r="K60" i="6" s="1"/>
  <c r="V59" i="6"/>
  <c r="S59" i="6"/>
  <c r="P59" i="6"/>
  <c r="J59" i="6"/>
  <c r="K59" i="6" s="1"/>
  <c r="V58" i="6"/>
  <c r="S58" i="6"/>
  <c r="P58" i="6"/>
  <c r="J58" i="6"/>
  <c r="K58" i="6" s="1"/>
  <c r="V57" i="6"/>
  <c r="S57" i="6"/>
  <c r="P57" i="6"/>
  <c r="J57" i="6"/>
  <c r="K57" i="6" s="1"/>
  <c r="V56" i="6"/>
  <c r="S56" i="6"/>
  <c r="P56" i="6"/>
  <c r="J56" i="6"/>
  <c r="K56" i="6" s="1"/>
  <c r="V55" i="6"/>
  <c r="S55" i="6"/>
  <c r="P55" i="6"/>
  <c r="J55" i="6"/>
  <c r="K55" i="6" s="1"/>
  <c r="V54" i="6"/>
  <c r="S54" i="6"/>
  <c r="P54" i="6"/>
  <c r="J54" i="6"/>
  <c r="K54" i="6" s="1"/>
  <c r="V53" i="6"/>
  <c r="S53" i="6"/>
  <c r="P53" i="6"/>
  <c r="J53" i="6"/>
  <c r="K53" i="6" s="1"/>
  <c r="V52" i="6"/>
  <c r="S52" i="6"/>
  <c r="P52" i="6"/>
  <c r="J52" i="6"/>
  <c r="K52" i="6" s="1"/>
  <c r="V51" i="6"/>
  <c r="S51" i="6"/>
  <c r="P51" i="6"/>
  <c r="J51" i="6"/>
  <c r="K51" i="6" s="1"/>
  <c r="V50" i="6"/>
  <c r="S50" i="6"/>
  <c r="P50" i="6"/>
  <c r="J50" i="6"/>
  <c r="K50" i="6" s="1"/>
  <c r="V49" i="6"/>
  <c r="S49" i="6"/>
  <c r="P49" i="6"/>
  <c r="J49" i="6"/>
  <c r="K49" i="6" s="1"/>
  <c r="V48" i="6"/>
  <c r="S48" i="6"/>
  <c r="P48" i="6"/>
  <c r="J48" i="6"/>
  <c r="K48" i="6" s="1"/>
  <c r="V47" i="6"/>
  <c r="S47" i="6"/>
  <c r="P47" i="6"/>
  <c r="J47" i="6"/>
  <c r="K47" i="6" s="1"/>
  <c r="V46" i="6"/>
  <c r="S46" i="6"/>
  <c r="P46" i="6"/>
  <c r="J46" i="6"/>
  <c r="K46" i="6" s="1"/>
  <c r="V45" i="6"/>
  <c r="S45" i="6"/>
  <c r="P45" i="6"/>
  <c r="J45" i="6"/>
  <c r="K45" i="6" s="1"/>
  <c r="V44" i="6"/>
  <c r="S44" i="6"/>
  <c r="P44" i="6"/>
  <c r="J44" i="6"/>
  <c r="K44" i="6" s="1"/>
  <c r="V43" i="6"/>
  <c r="S43" i="6"/>
  <c r="P43" i="6"/>
  <c r="J43" i="6"/>
  <c r="K43" i="6" s="1"/>
  <c r="V42" i="6"/>
  <c r="S42" i="6"/>
  <c r="P42" i="6"/>
  <c r="J42" i="6"/>
  <c r="K42" i="6" s="1"/>
  <c r="V41" i="6"/>
  <c r="S41" i="6"/>
  <c r="P41" i="6"/>
  <c r="J41" i="6"/>
  <c r="K41" i="6" s="1"/>
  <c r="V40" i="6"/>
  <c r="S40" i="6"/>
  <c r="P40" i="6"/>
  <c r="J40" i="6"/>
  <c r="K40" i="6" s="1"/>
  <c r="V39" i="6"/>
  <c r="S39" i="6"/>
  <c r="P39" i="6"/>
  <c r="J39" i="6"/>
  <c r="K39" i="6" s="1"/>
  <c r="V38" i="6"/>
  <c r="S38" i="6"/>
  <c r="P38" i="6"/>
  <c r="J38" i="6"/>
  <c r="K38" i="6" s="1"/>
  <c r="V37" i="6"/>
  <c r="S37" i="6"/>
  <c r="P37" i="6"/>
  <c r="J37" i="6"/>
  <c r="K37" i="6" s="1"/>
  <c r="V36" i="6"/>
  <c r="S36" i="6"/>
  <c r="P36" i="6"/>
  <c r="J36" i="6"/>
  <c r="K36" i="6" s="1"/>
  <c r="V35" i="6"/>
  <c r="S35" i="6"/>
  <c r="P35" i="6"/>
  <c r="J35" i="6"/>
  <c r="K35" i="6" s="1"/>
  <c r="V34" i="6"/>
  <c r="S34" i="6"/>
  <c r="P34" i="6"/>
  <c r="J34" i="6"/>
  <c r="K34" i="6" s="1"/>
  <c r="V33" i="6"/>
  <c r="S33" i="6"/>
  <c r="P33" i="6"/>
  <c r="J33" i="6"/>
  <c r="K33" i="6" s="1"/>
  <c r="V32" i="6"/>
  <c r="S32" i="6"/>
  <c r="P32" i="6"/>
  <c r="J32" i="6"/>
  <c r="K32" i="6" s="1"/>
  <c r="V31" i="6"/>
  <c r="S31" i="6"/>
  <c r="P31" i="6"/>
  <c r="J31" i="6"/>
  <c r="K31" i="6" s="1"/>
  <c r="V30" i="6"/>
  <c r="S30" i="6"/>
  <c r="P30" i="6"/>
  <c r="J30" i="6"/>
  <c r="K30" i="6" s="1"/>
  <c r="V29" i="6"/>
  <c r="S29" i="6"/>
  <c r="P29" i="6"/>
  <c r="J29" i="6"/>
  <c r="K29" i="6" s="1"/>
  <c r="V28" i="6"/>
  <c r="S28" i="6"/>
  <c r="P28" i="6"/>
  <c r="J28" i="6"/>
  <c r="K28" i="6" s="1"/>
  <c r="V27" i="6"/>
  <c r="S27" i="6"/>
  <c r="P27" i="6"/>
  <c r="J27" i="6"/>
  <c r="K27" i="6" s="1"/>
  <c r="V26" i="6"/>
  <c r="S26" i="6"/>
  <c r="P26" i="6"/>
  <c r="J26" i="6"/>
  <c r="K26" i="6" s="1"/>
  <c r="V25" i="6"/>
  <c r="S25" i="6"/>
  <c r="P25" i="6"/>
  <c r="J25" i="6"/>
  <c r="K25" i="6" s="1"/>
  <c r="V24" i="6"/>
  <c r="S24" i="6"/>
  <c r="P24" i="6"/>
  <c r="J24" i="6"/>
  <c r="K24" i="6" s="1"/>
  <c r="V23" i="6"/>
  <c r="S23" i="6"/>
  <c r="P23" i="6"/>
  <c r="J23" i="6"/>
  <c r="K23" i="6" s="1"/>
  <c r="V22" i="6"/>
  <c r="S22" i="6"/>
  <c r="P22" i="6"/>
  <c r="J22" i="6"/>
  <c r="K22" i="6" s="1"/>
  <c r="V21" i="6"/>
  <c r="S21" i="6"/>
  <c r="P21" i="6"/>
  <c r="J21" i="6"/>
  <c r="K21" i="6" s="1"/>
  <c r="V20" i="6"/>
  <c r="S20" i="6"/>
  <c r="P20" i="6"/>
  <c r="J20" i="6"/>
  <c r="K20" i="6" s="1"/>
  <c r="V19" i="6"/>
  <c r="S19" i="6"/>
  <c r="P19" i="6"/>
  <c r="J19" i="6"/>
  <c r="K19" i="6" s="1"/>
  <c r="V18" i="6"/>
  <c r="S18" i="6"/>
  <c r="P18" i="6"/>
  <c r="J18" i="6"/>
  <c r="K18" i="6" s="1"/>
  <c r="V17" i="6"/>
  <c r="S17" i="6"/>
  <c r="P17" i="6"/>
  <c r="J17" i="6"/>
  <c r="K17" i="6" s="1"/>
  <c r="V16" i="6"/>
  <c r="S16" i="6"/>
  <c r="P16" i="6"/>
  <c r="J16" i="6"/>
  <c r="K16" i="6" s="1"/>
  <c r="V15" i="6"/>
  <c r="S15" i="6"/>
  <c r="P15" i="6"/>
  <c r="J15" i="6"/>
  <c r="K15" i="6" s="1"/>
  <c r="V14" i="6"/>
  <c r="S14" i="6"/>
  <c r="P14" i="6"/>
  <c r="J14" i="6"/>
  <c r="K14" i="6" s="1"/>
  <c r="V13" i="6"/>
  <c r="S13" i="6"/>
  <c r="P13" i="6"/>
  <c r="J13" i="6"/>
  <c r="K13" i="6" s="1"/>
  <c r="V12" i="6"/>
  <c r="S12" i="6"/>
  <c r="P12" i="6"/>
  <c r="J12" i="6"/>
  <c r="K12" i="6" s="1"/>
  <c r="V11" i="6"/>
  <c r="S11" i="6"/>
  <c r="P11" i="6"/>
  <c r="J11" i="6"/>
  <c r="K11" i="6" s="1"/>
  <c r="V10" i="6"/>
  <c r="S10" i="6"/>
  <c r="P10" i="6"/>
  <c r="J10" i="6"/>
  <c r="K10" i="6" s="1"/>
  <c r="V9" i="6"/>
  <c r="S9" i="6"/>
  <c r="P9" i="6"/>
  <c r="J9" i="6"/>
  <c r="K9" i="6" s="1"/>
  <c r="V8" i="6"/>
  <c r="S8" i="6"/>
  <c r="P8" i="6"/>
  <c r="J8" i="6"/>
  <c r="K8" i="6" s="1"/>
  <c r="V7" i="6"/>
  <c r="S7" i="6"/>
  <c r="P7" i="6"/>
  <c r="J7" i="6"/>
  <c r="K7" i="6" s="1"/>
  <c r="V6" i="6"/>
  <c r="S6" i="6"/>
  <c r="P6" i="6"/>
  <c r="J6" i="6"/>
  <c r="K6" i="6" s="1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V5" i="6"/>
  <c r="S5" i="6"/>
  <c r="P5" i="6"/>
  <c r="J5" i="6"/>
  <c r="K5" i="6" s="1"/>
  <c r="W42" i="6" l="1"/>
  <c r="W43" i="6"/>
  <c r="W49" i="6"/>
  <c r="W52" i="6"/>
  <c r="W58" i="6"/>
  <c r="W59" i="6"/>
  <c r="W10" i="6"/>
  <c r="W11" i="6"/>
  <c r="W17" i="6"/>
  <c r="W20" i="6"/>
  <c r="W26" i="6"/>
  <c r="W27" i="6"/>
  <c r="W33" i="6"/>
  <c r="W36" i="6"/>
  <c r="W12" i="6"/>
  <c r="W28" i="6"/>
  <c r="W41" i="6"/>
  <c r="W44" i="6"/>
  <c r="W57" i="6"/>
  <c r="W60" i="6"/>
  <c r="W5" i="6"/>
  <c r="W9" i="6"/>
  <c r="W25" i="6"/>
  <c r="W8" i="6"/>
  <c r="W21" i="6"/>
  <c r="W24" i="6"/>
  <c r="W37" i="6"/>
  <c r="W40" i="6"/>
  <c r="W53" i="6"/>
  <c r="W56" i="6"/>
  <c r="W18" i="6"/>
  <c r="W19" i="6"/>
  <c r="W34" i="6"/>
  <c r="W35" i="6"/>
  <c r="W50" i="6"/>
  <c r="W51" i="6"/>
  <c r="W13" i="6"/>
  <c r="W16" i="6"/>
  <c r="W29" i="6"/>
  <c r="W32" i="6"/>
  <c r="W45" i="6"/>
  <c r="W48" i="6"/>
  <c r="W61" i="6"/>
  <c r="W6" i="6"/>
  <c r="W7" i="6"/>
  <c r="W14" i="6"/>
  <c r="W15" i="6"/>
  <c r="W22" i="6"/>
  <c r="W23" i="6"/>
  <c r="W30" i="6"/>
  <c r="W31" i="6"/>
  <c r="W38" i="6"/>
  <c r="W39" i="6"/>
  <c r="W46" i="6"/>
  <c r="W47" i="6"/>
  <c r="W54" i="6"/>
  <c r="W55" i="6"/>
  <c r="W62" i="6"/>
  <c r="W63" i="6"/>
  <c r="S12" i="3" l="1"/>
  <c r="V23" i="3" l="1"/>
  <c r="V18" i="3"/>
  <c r="V32" i="3"/>
  <c r="V51" i="3"/>
  <c r="V48" i="3"/>
  <c r="V41" i="3"/>
  <c r="V52" i="3"/>
  <c r="V38" i="3"/>
  <c r="V21" i="3"/>
  <c r="V50" i="3"/>
  <c r="V49" i="3"/>
  <c r="V20" i="3"/>
  <c r="V43" i="3"/>
  <c r="V46" i="3"/>
  <c r="V30" i="3"/>
  <c r="V47" i="3"/>
  <c r="V45" i="3"/>
  <c r="V28" i="3"/>
  <c r="V34" i="3"/>
  <c r="V33" i="3"/>
  <c r="V11" i="3"/>
  <c r="V13" i="3"/>
  <c r="V36" i="3"/>
  <c r="V40" i="3"/>
  <c r="V24" i="3"/>
  <c r="V31" i="3"/>
  <c r="V19" i="3"/>
  <c r="V8" i="3"/>
  <c r="V17" i="3"/>
  <c r="S23" i="3"/>
  <c r="S18" i="3"/>
  <c r="S32" i="3"/>
  <c r="S51" i="3"/>
  <c r="S48" i="3"/>
  <c r="S41" i="3"/>
  <c r="S52" i="3"/>
  <c r="S38" i="3"/>
  <c r="S21" i="3"/>
  <c r="S50" i="3"/>
  <c r="S49" i="3"/>
  <c r="S20" i="3"/>
  <c r="S43" i="3"/>
  <c r="S46" i="3"/>
  <c r="S30" i="3"/>
  <c r="S47" i="3"/>
  <c r="S45" i="3"/>
  <c r="S28" i="3"/>
  <c r="S34" i="3"/>
  <c r="S33" i="3"/>
  <c r="S11" i="3"/>
  <c r="S13" i="3"/>
  <c r="S36" i="3"/>
  <c r="S40" i="3"/>
  <c r="S24" i="3"/>
  <c r="S31" i="3"/>
  <c r="S19" i="3"/>
  <c r="S8" i="3"/>
  <c r="S17" i="3"/>
  <c r="P23" i="3"/>
  <c r="P18" i="3"/>
  <c r="P32" i="3"/>
  <c r="P51" i="3"/>
  <c r="P48" i="3"/>
  <c r="P41" i="3"/>
  <c r="P52" i="3"/>
  <c r="P38" i="3"/>
  <c r="P21" i="3"/>
  <c r="P50" i="3"/>
  <c r="P49" i="3"/>
  <c r="P20" i="3"/>
  <c r="P43" i="3"/>
  <c r="P46" i="3"/>
  <c r="P30" i="3"/>
  <c r="P47" i="3"/>
  <c r="P45" i="3"/>
  <c r="P28" i="3"/>
  <c r="P34" i="3"/>
  <c r="P33" i="3"/>
  <c r="P11" i="3"/>
  <c r="P13" i="3"/>
  <c r="P36" i="3"/>
  <c r="P40" i="3"/>
  <c r="P24" i="3"/>
  <c r="P31" i="3"/>
  <c r="P19" i="3"/>
  <c r="P8" i="3"/>
  <c r="P17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l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L10" i="4"/>
  <c r="A52" i="3" l="1"/>
  <c r="L12" i="4"/>
  <c r="L11" i="4"/>
  <c r="L8" i="4"/>
  <c r="L5" i="4"/>
  <c r="L9" i="4"/>
  <c r="L7" i="4"/>
  <c r="L6" i="4"/>
  <c r="P7" i="3"/>
  <c r="P25" i="3"/>
  <c r="P15" i="3"/>
  <c r="P12" i="3"/>
  <c r="P39" i="3"/>
  <c r="P9" i="3"/>
  <c r="P5" i="3"/>
  <c r="P6" i="3"/>
  <c r="P10" i="3"/>
  <c r="P26" i="3"/>
  <c r="P22" i="3"/>
  <c r="P16" i="3"/>
  <c r="P27" i="3"/>
  <c r="P29" i="3"/>
  <c r="P44" i="3"/>
  <c r="P42" i="3"/>
  <c r="P37" i="3"/>
  <c r="P14" i="3"/>
  <c r="P35" i="3"/>
  <c r="G1" i="4" l="1"/>
  <c r="G14" i="4"/>
  <c r="G15" i="4"/>
  <c r="K66" i="6"/>
  <c r="K65" i="6"/>
  <c r="K1" i="6"/>
  <c r="E12" i="8"/>
  <c r="E11" i="8"/>
  <c r="E10" i="8"/>
  <c r="E9" i="8"/>
  <c r="E8" i="8"/>
  <c r="B7" i="8"/>
  <c r="B6" i="8"/>
  <c r="B5" i="8"/>
  <c r="B4" i="8"/>
  <c r="B3" i="8"/>
  <c r="J50" i="3" s="1"/>
  <c r="K50" i="3" s="1"/>
  <c r="W50" i="3" s="1"/>
  <c r="J32" i="3" l="1"/>
  <c r="K32" i="3" s="1"/>
  <c r="W32" i="3" s="1"/>
  <c r="J15" i="3"/>
  <c r="K15" i="3" s="1"/>
  <c r="J28" i="3"/>
  <c r="K28" i="3" s="1"/>
  <c r="W28" i="3" s="1"/>
  <c r="J33" i="3"/>
  <c r="K33" i="3" s="1"/>
  <c r="W33" i="3" s="1"/>
  <c r="J13" i="3"/>
  <c r="K13" i="3" s="1"/>
  <c r="W13" i="3" s="1"/>
  <c r="J43" i="3"/>
  <c r="K43" i="3" s="1"/>
  <c r="W43" i="3" s="1"/>
  <c r="J34" i="3"/>
  <c r="K34" i="3" s="1"/>
  <c r="W34" i="3" s="1"/>
  <c r="J24" i="3"/>
  <c r="K24" i="3" s="1"/>
  <c r="W24" i="3" s="1"/>
  <c r="J23" i="3"/>
  <c r="K23" i="3" s="1"/>
  <c r="W23" i="3" s="1"/>
  <c r="J38" i="3"/>
  <c r="K38" i="3" s="1"/>
  <c r="W38" i="3" s="1"/>
  <c r="J20" i="3"/>
  <c r="K20" i="3" s="1"/>
  <c r="W20" i="3" s="1"/>
  <c r="J47" i="3"/>
  <c r="K47" i="3" s="1"/>
  <c r="W47" i="3" s="1"/>
  <c r="J40" i="3"/>
  <c r="K40" i="3" s="1"/>
  <c r="W40" i="3" s="1"/>
  <c r="J31" i="3"/>
  <c r="K31" i="3" s="1"/>
  <c r="W31" i="3" s="1"/>
  <c r="J8" i="3"/>
  <c r="K8" i="3" s="1"/>
  <c r="W8" i="3" s="1"/>
  <c r="J51" i="3"/>
  <c r="K51" i="3" s="1"/>
  <c r="W51" i="3" s="1"/>
  <c r="J21" i="3"/>
  <c r="K21" i="3" s="1"/>
  <c r="W21" i="3" s="1"/>
  <c r="J49" i="3"/>
  <c r="K49" i="3" s="1"/>
  <c r="W49" i="3" s="1"/>
  <c r="J30" i="3"/>
  <c r="K30" i="3" s="1"/>
  <c r="W30" i="3" s="1"/>
  <c r="J36" i="3"/>
  <c r="K36" i="3" s="1"/>
  <c r="W36" i="3" s="1"/>
  <c r="J52" i="3"/>
  <c r="W52" i="3" s="1"/>
  <c r="J11" i="3"/>
  <c r="K11" i="3" s="1"/>
  <c r="W11" i="3" s="1"/>
  <c r="J19" i="3"/>
  <c r="K19" i="3" s="1"/>
  <c r="W19" i="3" s="1"/>
  <c r="J17" i="3"/>
  <c r="K17" i="3" s="1"/>
  <c r="W17" i="3" s="1"/>
  <c r="J35" i="3"/>
  <c r="K35" i="3" s="1"/>
  <c r="J37" i="3"/>
  <c r="K37" i="3" s="1"/>
  <c r="J16" i="3"/>
  <c r="K16" i="3" s="1"/>
  <c r="J6" i="3"/>
  <c r="K6" i="3" s="1"/>
  <c r="J12" i="3"/>
  <c r="K12" i="3" s="1"/>
  <c r="J29" i="3"/>
  <c r="K29" i="3" s="1"/>
  <c r="J22" i="3"/>
  <c r="K22" i="3" s="1"/>
  <c r="J5" i="3"/>
  <c r="K5" i="3" s="1"/>
  <c r="J48" i="3"/>
  <c r="K48" i="3" s="1"/>
  <c r="W48" i="3" s="1"/>
  <c r="J46" i="3"/>
  <c r="K46" i="3" s="1"/>
  <c r="W46" i="3" s="1"/>
  <c r="J18" i="3"/>
  <c r="K18" i="3" s="1"/>
  <c r="W18" i="3" s="1"/>
  <c r="J41" i="3"/>
  <c r="K41" i="3" s="1"/>
  <c r="W41" i="3" s="1"/>
  <c r="J45" i="3"/>
  <c r="K45" i="3" s="1"/>
  <c r="W45" i="3" s="1"/>
  <c r="X24" i="6"/>
  <c r="X10" i="6"/>
  <c r="X42" i="6"/>
  <c r="X49" i="6"/>
  <c r="X29" i="6"/>
  <c r="X27" i="6"/>
  <c r="J14" i="3"/>
  <c r="K14" i="3" s="1"/>
  <c r="J44" i="3"/>
  <c r="K44" i="3" s="1"/>
  <c r="J26" i="3"/>
  <c r="K26" i="3" s="1"/>
  <c r="J9" i="3"/>
  <c r="K9" i="3" s="1"/>
  <c r="J25" i="3"/>
  <c r="K25" i="3" s="1"/>
  <c r="J7" i="3"/>
  <c r="K7" i="3" s="1"/>
  <c r="J42" i="3"/>
  <c r="K42" i="3" s="1"/>
  <c r="J27" i="3"/>
  <c r="K27" i="3" s="1"/>
  <c r="J10" i="3"/>
  <c r="K10" i="3" s="1"/>
  <c r="J39" i="3"/>
  <c r="K39" i="3" s="1"/>
  <c r="X51" i="3" l="1"/>
  <c r="X21" i="6"/>
  <c r="X35" i="6"/>
  <c r="X16" i="6"/>
  <c r="X32" i="6"/>
  <c r="X39" i="6"/>
  <c r="X52" i="3"/>
  <c r="X46" i="6"/>
  <c r="X12" i="6"/>
  <c r="X48" i="3"/>
  <c r="X22" i="6"/>
  <c r="X17" i="6"/>
  <c r="X31" i="6"/>
  <c r="X34" i="6"/>
  <c r="X9" i="6"/>
  <c r="X23" i="6"/>
  <c r="X43" i="6"/>
  <c r="X47" i="6"/>
  <c r="X30" i="6"/>
  <c r="X40" i="6"/>
  <c r="X50" i="6"/>
  <c r="X46" i="3"/>
  <c r="X31" i="3"/>
  <c r="X15" i="6"/>
  <c r="X33" i="6"/>
  <c r="X14" i="6"/>
  <c r="X18" i="6"/>
  <c r="X26" i="6"/>
  <c r="X38" i="6"/>
  <c r="X19" i="6"/>
  <c r="X37" i="6"/>
  <c r="X41" i="6"/>
  <c r="X20" i="6"/>
  <c r="X28" i="6"/>
  <c r="X48" i="6"/>
  <c r="X47" i="3"/>
  <c r="X50" i="3"/>
  <c r="X13" i="6"/>
  <c r="X11" i="6"/>
  <c r="X25" i="6"/>
  <c r="X45" i="6"/>
  <c r="X36" i="6"/>
  <c r="X44" i="6"/>
  <c r="X49" i="3"/>
  <c r="X32" i="3"/>
  <c r="X33" i="3"/>
  <c r="S15" i="4"/>
  <c r="A15" i="4"/>
  <c r="S14" i="4"/>
  <c r="A14" i="4"/>
  <c r="W66" i="6"/>
  <c r="A66" i="6"/>
  <c r="W65" i="6"/>
  <c r="A65" i="6"/>
  <c r="S1" i="4"/>
  <c r="A1" i="4"/>
  <c r="W1" i="6"/>
  <c r="A1" i="6"/>
  <c r="W55" i="3"/>
  <c r="K55" i="3"/>
  <c r="A55" i="3"/>
  <c r="W54" i="3"/>
  <c r="K54" i="3"/>
  <c r="A54" i="3"/>
  <c r="W1" i="3"/>
  <c r="K1" i="3"/>
  <c r="A1" i="3"/>
  <c r="R12" i="4"/>
  <c r="O12" i="4"/>
  <c r="R11" i="4"/>
  <c r="O11" i="4"/>
  <c r="R8" i="4"/>
  <c r="O8" i="4"/>
  <c r="R5" i="4"/>
  <c r="O5" i="4"/>
  <c r="R9" i="4"/>
  <c r="O9" i="4"/>
  <c r="R7" i="4"/>
  <c r="O7" i="4"/>
  <c r="R10" i="4"/>
  <c r="O10" i="4"/>
  <c r="R6" i="4"/>
  <c r="O6" i="4"/>
  <c r="V15" i="3"/>
  <c r="S15" i="3"/>
  <c r="V39" i="3"/>
  <c r="S39" i="3"/>
  <c r="V5" i="3"/>
  <c r="S5" i="3"/>
  <c r="V10" i="3"/>
  <c r="S10" i="3"/>
  <c r="V22" i="3"/>
  <c r="S22" i="3"/>
  <c r="V27" i="3"/>
  <c r="S27" i="3"/>
  <c r="V29" i="3"/>
  <c r="S29" i="3"/>
  <c r="V42" i="3"/>
  <c r="S42" i="3"/>
  <c r="V7" i="3"/>
  <c r="S7" i="3"/>
  <c r="V25" i="3"/>
  <c r="S25" i="3"/>
  <c r="V12" i="3"/>
  <c r="V9" i="3"/>
  <c r="S9" i="3"/>
  <c r="V6" i="3"/>
  <c r="S6" i="3"/>
  <c r="V26" i="3"/>
  <c r="S26" i="3"/>
  <c r="V16" i="3"/>
  <c r="S16" i="3"/>
  <c r="V44" i="3"/>
  <c r="S44" i="3"/>
  <c r="V37" i="3"/>
  <c r="S37" i="3"/>
  <c r="V14" i="3"/>
  <c r="S14" i="3"/>
  <c r="S35" i="3"/>
  <c r="W39" i="3" l="1"/>
  <c r="W15" i="3"/>
  <c r="W27" i="3"/>
  <c r="W10" i="3"/>
  <c r="W5" i="3"/>
  <c r="S10" i="4"/>
  <c r="S7" i="4"/>
  <c r="S12" i="4"/>
  <c r="S6" i="4"/>
  <c r="S11" i="4"/>
  <c r="S9" i="4"/>
  <c r="S5" i="4"/>
  <c r="S8" i="4"/>
  <c r="W37" i="3"/>
  <c r="X37" i="3" s="1"/>
  <c r="W16" i="3"/>
  <c r="W12" i="3"/>
  <c r="W29" i="3"/>
  <c r="W22" i="3"/>
  <c r="W14" i="3"/>
  <c r="W44" i="3"/>
  <c r="W26" i="3"/>
  <c r="W6" i="3"/>
  <c r="W9" i="3"/>
  <c r="W25" i="3"/>
  <c r="W7" i="3"/>
  <c r="W42" i="3"/>
  <c r="V35" i="3"/>
  <c r="X26" i="3" l="1"/>
  <c r="X42" i="3"/>
  <c r="X41" i="3"/>
  <c r="X43" i="3"/>
  <c r="X24" i="3"/>
  <c r="X25" i="3"/>
  <c r="X45" i="3"/>
  <c r="X44" i="3"/>
  <c r="X29" i="3"/>
  <c r="X30" i="3"/>
  <c r="X27" i="3"/>
  <c r="X28" i="3"/>
  <c r="X38" i="3"/>
  <c r="X40" i="3"/>
  <c r="X39" i="3"/>
  <c r="X14" i="3"/>
  <c r="X57" i="6"/>
  <c r="X6" i="6"/>
  <c r="X53" i="6"/>
  <c r="X55" i="6"/>
  <c r="X60" i="6"/>
  <c r="X59" i="6"/>
  <c r="X52" i="6"/>
  <c r="X51" i="6"/>
  <c r="X58" i="6"/>
  <c r="X7" i="6"/>
  <c r="X8" i="6"/>
  <c r="X56" i="6"/>
  <c r="X61" i="6"/>
  <c r="X54" i="6"/>
  <c r="X62" i="6"/>
  <c r="X63" i="6"/>
  <c r="X23" i="3"/>
  <c r="X22" i="3"/>
  <c r="X21" i="3"/>
  <c r="X20" i="3"/>
  <c r="X19" i="3"/>
  <c r="X18" i="3"/>
  <c r="X17" i="3"/>
  <c r="X16" i="3"/>
  <c r="X15" i="3"/>
  <c r="X13" i="3"/>
  <c r="X12" i="3"/>
  <c r="X11" i="3"/>
  <c r="X10" i="3"/>
  <c r="X9" i="3"/>
  <c r="X8" i="3"/>
  <c r="X7" i="3"/>
  <c r="U10" i="4"/>
  <c r="U8" i="4"/>
  <c r="U6" i="4"/>
  <c r="X5" i="6"/>
  <c r="U11" i="4"/>
  <c r="U12" i="4"/>
  <c r="U9" i="4"/>
  <c r="U5" i="4"/>
  <c r="U7" i="4"/>
  <c r="W35" i="3"/>
  <c r="X36" i="3" l="1"/>
  <c r="X35" i="3"/>
  <c r="X34" i="3"/>
  <c r="X5" i="3"/>
  <c r="X6" i="3"/>
</calcChain>
</file>

<file path=xl/comments1.xml><?xml version="1.0" encoding="utf-8"?>
<comments xmlns="http://schemas.openxmlformats.org/spreadsheetml/2006/main">
  <authors>
    <author>Klemen</author>
  </authors>
  <commentList>
    <comment ref="G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Opomba:
Ob vpisu vseh treh letnic tekmovalcev, se začetno število točk avtomatsko izračuna.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" authorId="0" shapeId="0">
      <text>
        <r>
          <rPr>
            <sz val="9"/>
            <color indexed="81"/>
            <rFont val="Tahoma"/>
            <family val="2"/>
            <charset val="238"/>
          </rPr>
          <t xml:space="preserve">Opomba:
Ob vpisu vseh treh letnic tekmovalcev, se začetno število točk avtomatsko izračuna.
</t>
        </r>
      </text>
    </comment>
  </commentList>
</comments>
</file>

<file path=xl/comments2.xml><?xml version="1.0" encoding="utf-8"?>
<comments xmlns="http://schemas.openxmlformats.org/spreadsheetml/2006/main">
  <authors>
    <author>Klemen</author>
  </authors>
  <commentList>
    <comment ref="G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Opomba:
Ob vpisu vseh treh letnic tekmovalcev, se začetno število točk avtomatsko izračuna.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" authorId="0" shapeId="0">
      <text>
        <r>
          <rPr>
            <sz val="9"/>
            <color indexed="81"/>
            <rFont val="Tahoma"/>
            <family val="2"/>
            <charset val="238"/>
          </rPr>
          <t xml:space="preserve">Opomba:
Ob vpisu vseh treh letnic tekmovalcev, se začetno število točk avtomatsko izračuna.
</t>
        </r>
      </text>
    </comment>
  </commentList>
</comments>
</file>

<file path=xl/sharedStrings.xml><?xml version="1.0" encoding="utf-8"?>
<sst xmlns="http://schemas.openxmlformats.org/spreadsheetml/2006/main" count="562" uniqueCount="280">
  <si>
    <t>PGD</t>
  </si>
  <si>
    <t>začetno število točk</t>
  </si>
  <si>
    <t>Čas izvedbe</t>
  </si>
  <si>
    <t>Vse negativne točke pri vaji</t>
  </si>
  <si>
    <t>KONČNO ŠTEVILO TOČK</t>
  </si>
  <si>
    <t>DOSEŽENO MESTO</t>
  </si>
  <si>
    <t>Začetno število točk</t>
  </si>
  <si>
    <t>GASILSKA ZVEZA</t>
  </si>
  <si>
    <t>Številka ekipe</t>
  </si>
  <si>
    <t>Skupaj  točke GASILSKA ZNANJA</t>
  </si>
  <si>
    <t>Skupaj  točke  POŽARNA PREVENTIVA</t>
  </si>
  <si>
    <t>Skupaj  točke DRŽI/NE DRŽI</t>
  </si>
  <si>
    <t>Skupaj čas in negativne točke</t>
  </si>
  <si>
    <t>Skupaj  točke  DRŽI / NE DRŽI</t>
  </si>
  <si>
    <t>Skupaj  točke  POŽARNAPREVENTIVA</t>
  </si>
  <si>
    <t>Skupaj  točke GASILSKA  ZNANJA</t>
  </si>
  <si>
    <t>Skupaj  točke DRŽI  / NE DRŽI</t>
  </si>
  <si>
    <t>Skupaj točke POŽARNA PREVENTIVA</t>
  </si>
  <si>
    <t xml:space="preserve"> Skupaj točke GASILSKA ZNANJA</t>
  </si>
  <si>
    <t>Negativne točke skupaj</t>
  </si>
  <si>
    <t>PIONIRJI</t>
  </si>
  <si>
    <t>Štafetno vezanje vozlov</t>
  </si>
  <si>
    <t>Negativne točke</t>
  </si>
  <si>
    <t>MLADINCI</t>
  </si>
  <si>
    <t>GASILCI PRIPRAVNIKI</t>
  </si>
  <si>
    <t>Štafetno vezanje orodja</t>
  </si>
  <si>
    <t>REGIJA</t>
  </si>
  <si>
    <t>TEKMOVALCI</t>
  </si>
  <si>
    <t>Skupaj točke PRVA POMOČ</t>
  </si>
  <si>
    <t>Vodja tekmovanja:</t>
  </si>
  <si>
    <t>Predsednik obračunske komisije:</t>
  </si>
  <si>
    <t>Predsednik tekmovalnega odbora:</t>
  </si>
  <si>
    <t>Datum:</t>
  </si>
  <si>
    <t>Organizator:</t>
  </si>
  <si>
    <t>Naziv tekmovanja:</t>
  </si>
  <si>
    <t>Kraj tekmovanja:</t>
  </si>
  <si>
    <t>Vnos osnovnih podatkov o tekmovanju, ki bodo vidni na izpisih rezultatov</t>
  </si>
  <si>
    <t>Pionirji</t>
  </si>
  <si>
    <t>Mladinci</t>
  </si>
  <si>
    <t>Leto tekmovanja</t>
  </si>
  <si>
    <t>Upoštevana starost</t>
  </si>
  <si>
    <t>Pozitivne točke</t>
  </si>
  <si>
    <t>Letnica rojstva</t>
  </si>
  <si>
    <t>Gasilska spretnost</t>
  </si>
  <si>
    <t>Skupna starost</t>
  </si>
  <si>
    <t>Skupaj TEORIJA</t>
  </si>
  <si>
    <t>Letnica 1</t>
  </si>
  <si>
    <t>Letnica 2</t>
  </si>
  <si>
    <t>Letnica 3</t>
  </si>
  <si>
    <t>ENAKO ŠTEVILO TOČK</t>
  </si>
  <si>
    <t>13. Regijski kviz gasilske mladine "2017"</t>
  </si>
  <si>
    <t>Mala Nedelja</t>
  </si>
  <si>
    <t>Pomurski RGS in GZ Ljutomer</t>
  </si>
  <si>
    <t>Bojan LONČAR</t>
  </si>
  <si>
    <t>Andrej TRSTENJAK</t>
  </si>
  <si>
    <t>Ivan KASNIK</t>
  </si>
  <si>
    <t>RADOSLAVCI</t>
  </si>
  <si>
    <t>KOROVCI 1</t>
  </si>
  <si>
    <t>KOROVCI 2</t>
  </si>
  <si>
    <t>KOROVCI 3</t>
  </si>
  <si>
    <t>KOROVCI 4</t>
  </si>
  <si>
    <t>KOROVCI 5</t>
  </si>
  <si>
    <t>Kobilje 1</t>
  </si>
  <si>
    <t>Kobilje2</t>
  </si>
  <si>
    <t>Gerlinci</t>
  </si>
  <si>
    <t>KOKORIČI</t>
  </si>
  <si>
    <t>Boreci</t>
  </si>
  <si>
    <t>Bučečovci</t>
  </si>
  <si>
    <t>STARA NOVA VAS</t>
  </si>
  <si>
    <t>VUČJA  VAS   1</t>
  </si>
  <si>
    <t>VUČJA  VAS    2</t>
  </si>
  <si>
    <t>VUČJA   VAS   3</t>
  </si>
  <si>
    <t>LUKAVCI</t>
  </si>
  <si>
    <t>KLJUČAROVCI</t>
  </si>
  <si>
    <t>Murska Sobota 1</t>
  </si>
  <si>
    <t>Murska Sobota 2</t>
  </si>
  <si>
    <t>Lipa</t>
  </si>
  <si>
    <t>LIPOVCI</t>
  </si>
  <si>
    <t>GANČANI</t>
  </si>
  <si>
    <t xml:space="preserve">TEŠANOVCI </t>
  </si>
  <si>
    <t>MORAVSKE TOPLICE 1</t>
  </si>
  <si>
    <t>MORAVSKE TOPLICE 2</t>
  </si>
  <si>
    <t>KAPELA</t>
  </si>
  <si>
    <t>RENKOVCI</t>
  </si>
  <si>
    <t>VERŽEJ 1</t>
  </si>
  <si>
    <t>VERŽEJ 2</t>
  </si>
  <si>
    <t>Martjanci</t>
  </si>
  <si>
    <t>SEBEBORCI 1</t>
  </si>
  <si>
    <t>SEBEBORCI 2</t>
  </si>
  <si>
    <t>NEGOVA 1</t>
  </si>
  <si>
    <t>NEGOVA 2</t>
  </si>
  <si>
    <t>Rakičan 1</t>
  </si>
  <si>
    <t>Rakičan 2</t>
  </si>
  <si>
    <t>Rakičan 3</t>
  </si>
  <si>
    <t>Rakičan 4</t>
  </si>
  <si>
    <t>Nuskova 1</t>
  </si>
  <si>
    <t>Nuskova 2</t>
  </si>
  <si>
    <t>Nuskova 3</t>
  </si>
  <si>
    <t>Sotina 1</t>
  </si>
  <si>
    <t>Sotina 2</t>
  </si>
  <si>
    <t>Fikšinci</t>
  </si>
  <si>
    <t>SVETI JURIJ</t>
  </si>
  <si>
    <t>PERTOČA 1</t>
  </si>
  <si>
    <t>PERTOČA 3</t>
  </si>
  <si>
    <t>LJUTOMER</t>
  </si>
  <si>
    <t>GZ CANKOVA</t>
  </si>
  <si>
    <t>Moravske Toplice</t>
  </si>
  <si>
    <t>Cankova</t>
  </si>
  <si>
    <t>KRIŽEVCI</t>
  </si>
  <si>
    <t>MO Murska Sobota</t>
  </si>
  <si>
    <t>Beltinci</t>
  </si>
  <si>
    <t>BELTINCI</t>
  </si>
  <si>
    <t>MORAVSKE TOPLICE</t>
  </si>
  <si>
    <t>RADENCI</t>
  </si>
  <si>
    <t>TURNIŠČE</t>
  </si>
  <si>
    <t>G. RADGONA</t>
  </si>
  <si>
    <t>GORNJA RADGONA</t>
  </si>
  <si>
    <t>MO MURSKA SOBOTA</t>
  </si>
  <si>
    <t>Rogašovci</t>
  </si>
  <si>
    <t>ROGAŠOVCI</t>
  </si>
  <si>
    <t>POMURSKA</t>
  </si>
  <si>
    <t>ANEJA, ANNA, KAJA</t>
  </si>
  <si>
    <t>ANEJ, GAL, JURE</t>
  </si>
  <si>
    <t>VID, FILIP, JAKOB</t>
  </si>
  <si>
    <t>NISA, PIA, ALINA</t>
  </si>
  <si>
    <t>SARA, DEJA, EVA</t>
  </si>
  <si>
    <t>ŽIGA, MARIJ, MAJ</t>
  </si>
  <si>
    <t>MAŠA, PIJA, ZOJA</t>
  </si>
  <si>
    <t>NIK, FILIP, DOMEN</t>
  </si>
  <si>
    <t>ZALA, JULIJA, MAJA</t>
  </si>
  <si>
    <t>TISA, GORAN, SARA</t>
  </si>
  <si>
    <t>OSKAR, ŽANIN, SARA</t>
  </si>
  <si>
    <t>TIA, TIMOTEJ, ALEN</t>
  </si>
  <si>
    <t>SAŠKA, ZALA, EMA</t>
  </si>
  <si>
    <t>TINA, EVINA, JAKOB</t>
  </si>
  <si>
    <t>NIKA, NUŠA, NIKA</t>
  </si>
  <si>
    <t>TAMARA, MONIJA, JAKOB</t>
  </si>
  <si>
    <t>TILEN, MICHELLE, TAJDA</t>
  </si>
  <si>
    <t>GAŠPER, FILIP, SAMO</t>
  </si>
  <si>
    <t>IVA, AJDA, VIVIAN</t>
  </si>
  <si>
    <t>ANEMARIE, TIMEJA, KAJA</t>
  </si>
  <si>
    <t>ŠPELA, VANJA, EVA</t>
  </si>
  <si>
    <t>ALINA, LANA, NATALIJA</t>
  </si>
  <si>
    <t>LUKA, MAJA, VITA</t>
  </si>
  <si>
    <t>VITO, ALJOŠA, ALJAŽ</t>
  </si>
  <si>
    <t>NEJA, EMA, AJDA</t>
  </si>
  <si>
    <t>MIHA, ŽIGA, AMADEJ</t>
  </si>
  <si>
    <t>ALINA, SARA, ENEJ</t>
  </si>
  <si>
    <t>TIA, EVA, KATARINA</t>
  </si>
  <si>
    <t>JAKOB, VANESA, MATJAŽ</t>
  </si>
  <si>
    <t>ROK, LUŠA, EVA</t>
  </si>
  <si>
    <t>VID, JAKA, FILIP</t>
  </si>
  <si>
    <t>ŽIVA, MARUŠA, POLONA</t>
  </si>
  <si>
    <t>JANA, INES, LEA</t>
  </si>
  <si>
    <t>LUKA, KATRIN, NINA</t>
  </si>
  <si>
    <t>MARUŠA, MAJA, MIA</t>
  </si>
  <si>
    <t>NIKA, ANJA, NAJA</t>
  </si>
  <si>
    <t>DEJA, TJAŠA, NELI</t>
  </si>
  <si>
    <t>MARK, VID, LUNA</t>
  </si>
  <si>
    <t>ALJAŽ, TIAN, ŽAN</t>
  </si>
  <si>
    <t>ALINA, SARA, IRIS</t>
  </si>
  <si>
    <t>TIMEA, MELANI, HANA</t>
  </si>
  <si>
    <t>NINA, TISA, LUCIJA</t>
  </si>
  <si>
    <t>SVEN, ANEJ, TAI</t>
  </si>
  <si>
    <t>ANEJ, NELI, KLARA</t>
  </si>
  <si>
    <t>TEO, MATEVŽ, LUCIJA</t>
  </si>
  <si>
    <t>DOLNJI SLAVEČI 1</t>
  </si>
  <si>
    <t>DOLNJI SLAVEČI 2</t>
  </si>
  <si>
    <t>Kobilje 2</t>
  </si>
  <si>
    <t>PGD SELO</t>
  </si>
  <si>
    <t>Gerlinci 1</t>
  </si>
  <si>
    <t>Gerlinci 2</t>
  </si>
  <si>
    <t>ILJAŠEVCI</t>
  </si>
  <si>
    <t>KRIŽEVCI 1</t>
  </si>
  <si>
    <t>KRIŽEVCI 2</t>
  </si>
  <si>
    <t>KRIŽEVCI3</t>
  </si>
  <si>
    <t>VUČJA VAS 1</t>
  </si>
  <si>
    <t>VUČJA VAS 2</t>
  </si>
  <si>
    <t>Murska Sobota 3</t>
  </si>
  <si>
    <t>TEŠANOVCI</t>
  </si>
  <si>
    <t>Motovilci</t>
  </si>
  <si>
    <t>GOMILICA</t>
  </si>
  <si>
    <t>RENKOVCI 1</t>
  </si>
  <si>
    <t>RENKOVCI 2</t>
  </si>
  <si>
    <t>LUTVERCI</t>
  </si>
  <si>
    <t>RADOMERJE 1</t>
  </si>
  <si>
    <t>RADOMERJE 2</t>
  </si>
  <si>
    <t>SP. IVANJCI</t>
  </si>
  <si>
    <t>Nedelica 1</t>
  </si>
  <si>
    <t>Nedelica 2</t>
  </si>
  <si>
    <t>PERTOČA</t>
  </si>
  <si>
    <t>Nuskova</t>
  </si>
  <si>
    <t>Rogašovci 1</t>
  </si>
  <si>
    <t>Rogašovci 2</t>
  </si>
  <si>
    <t>Sotina</t>
  </si>
  <si>
    <t>PGD Večeslavci 1.</t>
  </si>
  <si>
    <t>PGD Večeslavci 2.</t>
  </si>
  <si>
    <t>SVETI JURIJ 1</t>
  </si>
  <si>
    <t>SVETI JURIJ 2</t>
  </si>
  <si>
    <t>SVETI JURIJ 3</t>
  </si>
  <si>
    <t>SERDICA</t>
  </si>
  <si>
    <t>ZENKOVCI</t>
  </si>
  <si>
    <t>Negova 2</t>
  </si>
  <si>
    <t>GRAD</t>
  </si>
  <si>
    <t>Križevci</t>
  </si>
  <si>
    <t>Grad</t>
  </si>
  <si>
    <t>PUCONCI</t>
  </si>
  <si>
    <t>Gornja Radgona</t>
  </si>
  <si>
    <t>MAŠA, LAURA, SARA</t>
  </si>
  <si>
    <t>ŽIGA, BLAŽ, LARA</t>
  </si>
  <si>
    <t>BLAŽ, NIK, MIHA</t>
  </si>
  <si>
    <t>NUŠA, JURE, BLAŽ</t>
  </si>
  <si>
    <t>LUKA, ALEKS, TAJA</t>
  </si>
  <si>
    <t>QANTU, MAŠA, ANDREJA</t>
  </si>
  <si>
    <t>JAN, TOMI, JANA</t>
  </si>
  <si>
    <t>MAJA, INES, ZALA</t>
  </si>
  <si>
    <t>NIKA, KARMEN, NUŠA</t>
  </si>
  <si>
    <t>LUKA, NIK, TIAN</t>
  </si>
  <si>
    <t>LEON, LUJA, JANA</t>
  </si>
  <si>
    <t>NIKA, SARA, LINA</t>
  </si>
  <si>
    <t>MITJA, ŽAN, NASTJA</t>
  </si>
  <si>
    <t>TAJA, MAJA, NINA</t>
  </si>
  <si>
    <t>MATIC, GAŠPER, SEBASTJAN</t>
  </si>
  <si>
    <t>ALJAŽ, NUŠA, NINA</t>
  </si>
  <si>
    <t>TINA, GALA, IVA</t>
  </si>
  <si>
    <t>KAJA, KEVIN, BLAŽ</t>
  </si>
  <si>
    <t>BENJAMIN, DOROTEJA, ANEMARI</t>
  </si>
  <si>
    <t>BENJAMIN, ŽAN, LANA</t>
  </si>
  <si>
    <t>MARINA, GABRIEL, MIŠEL</t>
  </si>
  <si>
    <t>BLAŽ, BLAŽ, ALJAŽ</t>
  </si>
  <si>
    <t>TRIŠTAN, NEŽA, MELISA</t>
  </si>
  <si>
    <t>ALOJZ, SILVESTER, TIMO</t>
  </si>
  <si>
    <t>GAŠPER, NEJC, JAKOB</t>
  </si>
  <si>
    <t>VITA, LUCIJA, URŠKA</t>
  </si>
  <si>
    <t>DOMEN, DOMEN, LARA</t>
  </si>
  <si>
    <t>TOMAŽ, KLARA, LAURA</t>
  </si>
  <si>
    <t>LUKA, ALEX, ALJA</t>
  </si>
  <si>
    <t>AJDA, LARA, MATEJ</t>
  </si>
  <si>
    <t>JAKOB, TADEJ, ALEN</t>
  </si>
  <si>
    <t>JURE, ALJAŽ, TIA</t>
  </si>
  <si>
    <t>GAJA, TAJA, TAMARA</t>
  </si>
  <si>
    <t>NINO, KLEMEN, ROK</t>
  </si>
  <si>
    <t>LUCIJA, LARA, ŽIVA</t>
  </si>
  <si>
    <t>LEON, SARA, JULIJA</t>
  </si>
  <si>
    <t>EMA, MARKO, KAJA</t>
  </si>
  <si>
    <t>LAN, TAMARA, LEA</t>
  </si>
  <si>
    <t>MITJA, ALEKS, LAN</t>
  </si>
  <si>
    <t>ŠTEFAN, BLAŽ, DOMEN</t>
  </si>
  <si>
    <t>GAIA, MELANIE, NATEJA</t>
  </si>
  <si>
    <t>LAN, EVA, DAVID</t>
  </si>
  <si>
    <t>NUŠA, URŠKA, NIKO</t>
  </si>
  <si>
    <t>GAJA, ELA, NEŽA</t>
  </si>
  <si>
    <t>TINKARA, LUCIJA, KATARINA</t>
  </si>
  <si>
    <t>AJŠA, TINE, NIKA</t>
  </si>
  <si>
    <t>TINE, ŠPELA, TIMOTEJ</t>
  </si>
  <si>
    <t>FILIP, BLAŽ, MARKO</t>
  </si>
  <si>
    <t>EVA, ANEJ, TIMOTEJ</t>
  </si>
  <si>
    <t>KAJA, NEJA, SANJA</t>
  </si>
  <si>
    <t>ANA, SARA, NIKO</t>
  </si>
  <si>
    <t>ANA, PETRA, BENJAMIN</t>
  </si>
  <si>
    <t>ŽANA, MINEJA, ALEŠ</t>
  </si>
  <si>
    <t>TAMARA, MONIKA, ZALA</t>
  </si>
  <si>
    <t>NEJC, AMBROŽ, LUKAS</t>
  </si>
  <si>
    <t>DOMEN, LEON, TJAŠA</t>
  </si>
  <si>
    <t>ŠPELA, RARISA, MITJA</t>
  </si>
  <si>
    <t>ALJA, LARISA, KARINA</t>
  </si>
  <si>
    <t>NEJA, MIŠEL, MAJA</t>
  </si>
  <si>
    <t>TIMON, ANŽE, MIHAEL</t>
  </si>
  <si>
    <t>NIKO, ALJA, LAVINJA</t>
  </si>
  <si>
    <t>KAJ, LAURA, TADEJ</t>
  </si>
  <si>
    <t>NEJC, JURE, RENE</t>
  </si>
  <si>
    <t>TJAŠA, KAJA, BOŠTJAN</t>
  </si>
  <si>
    <t>KATJA, MAJA, ZALA</t>
  </si>
  <si>
    <t>NIK, TAJA, SARA</t>
  </si>
  <si>
    <t>ALJAŽ, NINA, ANJA</t>
  </si>
  <si>
    <t>JANA, MELISA, MONIKA</t>
  </si>
  <si>
    <t>OREHOVCI</t>
  </si>
  <si>
    <t>JULIJA, TADEJA, TINA</t>
  </si>
  <si>
    <t>NEGOVA1</t>
  </si>
  <si>
    <t>PATRICIJA, NUŠA, ŽIGA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</si>
</sst>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;[Red]0.00"/>
    <numFmt numFmtId="166" formatCode="[$-F800]dddd\,\ mmmm\ dd\,\ yyyy"/>
  </numFmts>
  <fonts count="39">
    <font>
      <sz val="10"/>
      <name val="Arial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b/>
      <sz val="18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Arial"/>
      <family val="2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  <font>
      <sz val="8"/>
      <name val="Arial"/>
      <family val="2"/>
      <charset val="238"/>
    </font>
    <font>
      <b/>
      <sz val="11"/>
      <name val="Times New Roman CE"/>
      <family val="1"/>
      <charset val="238"/>
    </font>
    <font>
      <b/>
      <sz val="11"/>
      <name val="Times New Roman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 CE"/>
      <charset val="238"/>
    </font>
    <font>
      <sz val="14"/>
      <name val="Times New Roman CE"/>
      <charset val="238"/>
    </font>
    <font>
      <sz val="11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Times New Roman CE"/>
      <family val="1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9"/>
      <color theme="0"/>
      <name val="Times New Roman CE"/>
      <family val="1"/>
      <charset val="238"/>
    </font>
    <font>
      <b/>
      <sz val="18"/>
      <name val="Bell MT"/>
      <family val="1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4"/>
      <color indexed="8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2" fillId="0" borderId="0"/>
    <xf numFmtId="0" fontId="34" fillId="0" borderId="0" applyNumberFormat="0" applyFill="0" applyBorder="0" applyAlignment="0" applyProtection="0"/>
    <xf numFmtId="0" fontId="33" fillId="0" borderId="0"/>
  </cellStyleXfs>
  <cellXfs count="203">
    <xf numFmtId="0" fontId="0" fillId="0" borderId="0" xfId="0"/>
    <xf numFmtId="0" fontId="1" fillId="0" borderId="0" xfId="0" applyFont="1" applyAlignment="1">
      <alignment vertical="justify"/>
    </xf>
    <xf numFmtId="0" fontId="1" fillId="0" borderId="0" xfId="0" applyFont="1"/>
    <xf numFmtId="0" fontId="1" fillId="0" borderId="0" xfId="0" applyFont="1" applyFill="1" applyBorder="1"/>
    <xf numFmtId="0" fontId="1" fillId="0" borderId="0" xfId="0" applyFont="1" applyBorder="1" applyAlignment="1">
      <alignment textRotation="90"/>
    </xf>
    <xf numFmtId="0" fontId="1" fillId="0" borderId="0" xfId="0" applyFont="1" applyBorder="1"/>
    <xf numFmtId="0" fontId="1" fillId="0" borderId="0" xfId="0" applyFont="1" applyBorder="1" applyAlignment="1">
      <alignment vertical="justify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/>
    <xf numFmtId="0" fontId="5" fillId="0" borderId="0" xfId="0" applyFont="1" applyBorder="1"/>
    <xf numFmtId="0" fontId="7" fillId="0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1" xfId="0" applyFont="1" applyFill="1" applyBorder="1" applyAlignment="1"/>
    <xf numFmtId="165" fontId="9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 applyProtection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13" fillId="0" borderId="3" xfId="0" applyFont="1" applyBorder="1" applyAlignment="1">
      <alignment horizontal="center" textRotation="90"/>
    </xf>
    <xf numFmtId="0" fontId="13" fillId="0" borderId="4" xfId="0" applyFont="1" applyBorder="1" applyAlignment="1">
      <alignment horizontal="center" textRotation="90"/>
    </xf>
    <xf numFmtId="0" fontId="13" fillId="4" borderId="5" xfId="0" applyFont="1" applyFill="1" applyBorder="1" applyAlignment="1">
      <alignment horizontal="center" textRotation="90"/>
    </xf>
    <xf numFmtId="0" fontId="13" fillId="0" borderId="6" xfId="0" applyFont="1" applyBorder="1" applyAlignment="1">
      <alignment horizontal="center" textRotation="90"/>
    </xf>
    <xf numFmtId="0" fontId="13" fillId="4" borderId="7" xfId="0" applyFont="1" applyFill="1" applyBorder="1" applyAlignment="1">
      <alignment horizontal="center" textRotation="90"/>
    </xf>
    <xf numFmtId="0" fontId="12" fillId="0" borderId="3" xfId="0" applyFont="1" applyBorder="1" applyAlignment="1">
      <alignment horizontal="center" textRotation="90"/>
    </xf>
    <xf numFmtId="0" fontId="13" fillId="4" borderId="3" xfId="0" applyFont="1" applyFill="1" applyBorder="1" applyAlignment="1">
      <alignment horizontal="center" textRotation="90"/>
    </xf>
    <xf numFmtId="0" fontId="13" fillId="0" borderId="10" xfId="0" applyFont="1" applyBorder="1" applyAlignment="1">
      <alignment horizontal="center" textRotation="90"/>
    </xf>
    <xf numFmtId="0" fontId="13" fillId="0" borderId="11" xfId="0" applyFont="1" applyBorder="1" applyAlignment="1">
      <alignment horizontal="center" textRotation="90"/>
    </xf>
    <xf numFmtId="0" fontId="13" fillId="4" borderId="12" xfId="0" applyFont="1" applyFill="1" applyBorder="1" applyAlignment="1">
      <alignment horizontal="center" textRotation="90"/>
    </xf>
    <xf numFmtId="0" fontId="0" fillId="0" borderId="1" xfId="0" applyBorder="1"/>
    <xf numFmtId="0" fontId="16" fillId="0" borderId="1" xfId="0" applyFont="1" applyBorder="1"/>
    <xf numFmtId="2" fontId="9" fillId="2" borderId="19" xfId="0" applyNumberFormat="1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19" xfId="0" applyBorder="1"/>
    <xf numFmtId="0" fontId="9" fillId="2" borderId="19" xfId="0" applyFont="1" applyFill="1" applyBorder="1" applyAlignment="1">
      <alignment horizontal="center"/>
    </xf>
    <xf numFmtId="0" fontId="11" fillId="0" borderId="19" xfId="0" applyFont="1" applyBorder="1"/>
    <xf numFmtId="0" fontId="11" fillId="0" borderId="1" xfId="0" applyFont="1" applyBorder="1"/>
    <xf numFmtId="0" fontId="17" fillId="0" borderId="0" xfId="0" applyFont="1"/>
    <xf numFmtId="0" fontId="17" fillId="0" borderId="0" xfId="0" applyFont="1" applyAlignment="1">
      <alignment horizontal="left"/>
    </xf>
    <xf numFmtId="0" fontId="19" fillId="6" borderId="1" xfId="0" applyFont="1" applyFill="1" applyBorder="1"/>
    <xf numFmtId="0" fontId="19" fillId="0" borderId="1" xfId="0" applyFont="1" applyBorder="1" applyAlignment="1">
      <alignment horizontal="left"/>
    </xf>
    <xf numFmtId="166" fontId="19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/>
    <xf numFmtId="166" fontId="10" fillId="0" borderId="0" xfId="0" applyNumberFormat="1" applyFont="1" applyAlignment="1">
      <alignment horizontal="right"/>
    </xf>
    <xf numFmtId="0" fontId="21" fillId="0" borderId="0" xfId="0" applyFont="1"/>
    <xf numFmtId="164" fontId="20" fillId="0" borderId="0" xfId="0" applyNumberFormat="1" applyFont="1" applyFill="1" applyBorder="1" applyAlignment="1">
      <alignment horizontal="right"/>
    </xf>
    <xf numFmtId="1" fontId="20" fillId="0" borderId="0" xfId="0" applyNumberFormat="1" applyFont="1" applyFill="1" applyBorder="1" applyAlignment="1">
      <alignment horizontal="right"/>
    </xf>
    <xf numFmtId="0" fontId="1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Fill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25" fillId="0" borderId="0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26" fillId="0" borderId="0" xfId="0" applyFont="1" applyBorder="1" applyAlignment="1">
      <alignment vertical="justify"/>
    </xf>
    <xf numFmtId="166" fontId="26" fillId="0" borderId="0" xfId="0" applyNumberFormat="1" applyFont="1"/>
    <xf numFmtId="0" fontId="26" fillId="0" borderId="0" xfId="0" applyFont="1"/>
    <xf numFmtId="0" fontId="9" fillId="0" borderId="11" xfId="0" applyFont="1" applyBorder="1" applyAlignment="1">
      <alignment horizontal="center" vertical="center" textRotation="90"/>
    </xf>
    <xf numFmtId="0" fontId="20" fillId="0" borderId="11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2" fontId="27" fillId="0" borderId="8" xfId="0" applyNumberFormat="1" applyFont="1" applyBorder="1" applyAlignment="1">
      <alignment horizontal="center" textRotation="90"/>
    </xf>
    <xf numFmtId="2" fontId="27" fillId="0" borderId="9" xfId="0" applyNumberFormat="1" applyFont="1" applyBorder="1" applyAlignment="1">
      <alignment horizontal="center" textRotation="90"/>
    </xf>
    <xf numFmtId="2" fontId="27" fillId="4" borderId="5" xfId="0" applyNumberFormat="1" applyFont="1" applyFill="1" applyBorder="1" applyAlignment="1">
      <alignment horizontal="center" textRotation="90"/>
    </xf>
    <xf numFmtId="0" fontId="0" fillId="8" borderId="17" xfId="0" applyFill="1" applyBorder="1" applyAlignment="1">
      <alignment horizontal="left" vertical="center"/>
    </xf>
    <xf numFmtId="0" fontId="0" fillId="8" borderId="20" xfId="0" applyFill="1" applyBorder="1" applyAlignment="1">
      <alignment horizontal="left" vertical="center" wrapText="1"/>
    </xf>
    <xf numFmtId="0" fontId="0" fillId="9" borderId="23" xfId="0" applyFill="1" applyBorder="1"/>
    <xf numFmtId="0" fontId="0" fillId="9" borderId="24" xfId="0" applyFill="1" applyBorder="1"/>
    <xf numFmtId="0" fontId="0" fillId="9" borderId="25" xfId="0" applyFill="1" applyBorder="1"/>
    <xf numFmtId="0" fontId="0" fillId="9" borderId="26" xfId="0" applyFill="1" applyBorder="1"/>
    <xf numFmtId="0" fontId="0" fillId="9" borderId="27" xfId="0" applyFill="1" applyBorder="1"/>
    <xf numFmtId="0" fontId="0" fillId="9" borderId="28" xfId="0" applyFill="1" applyBorder="1"/>
    <xf numFmtId="0" fontId="16" fillId="8" borderId="17" xfId="0" applyFont="1" applyFill="1" applyBorder="1" applyAlignment="1">
      <alignment horizontal="left" vertical="center"/>
    </xf>
    <xf numFmtId="0" fontId="16" fillId="8" borderId="20" xfId="0" applyFont="1" applyFill="1" applyBorder="1" applyAlignment="1">
      <alignment horizontal="left" vertical="center" wrapText="1"/>
    </xf>
    <xf numFmtId="164" fontId="0" fillId="9" borderId="24" xfId="0" applyNumberFormat="1" applyFill="1" applyBorder="1"/>
    <xf numFmtId="164" fontId="0" fillId="9" borderId="26" xfId="0" applyNumberFormat="1" applyFill="1" applyBorder="1"/>
    <xf numFmtId="164" fontId="0" fillId="9" borderId="28" xfId="0" applyNumberFormat="1" applyFill="1" applyBorder="1"/>
    <xf numFmtId="0" fontId="0" fillId="8" borderId="22" xfId="0" applyFill="1" applyBorder="1" applyAlignment="1">
      <alignment wrapText="1"/>
    </xf>
    <xf numFmtId="0" fontId="0" fillId="10" borderId="11" xfId="0" applyFill="1" applyBorder="1"/>
    <xf numFmtId="0" fontId="9" fillId="2" borderId="2" xfId="0" applyFont="1" applyFill="1" applyBorder="1" applyAlignment="1">
      <alignment horizontal="center"/>
    </xf>
    <xf numFmtId="0" fontId="26" fillId="0" borderId="0" xfId="0" applyFont="1" applyBorder="1" applyAlignment="1">
      <alignment horizontal="center" textRotation="90"/>
    </xf>
    <xf numFmtId="1" fontId="1" fillId="0" borderId="0" xfId="0" applyNumberFormat="1" applyFont="1"/>
    <xf numFmtId="0" fontId="30" fillId="0" borderId="0" xfId="0" applyFont="1"/>
    <xf numFmtId="0" fontId="18" fillId="0" borderId="3" xfId="0" applyFont="1" applyBorder="1" applyAlignment="1">
      <alignment horizontal="center" vertical="center" textRotation="90"/>
    </xf>
    <xf numFmtId="0" fontId="36" fillId="0" borderId="1" xfId="0" applyFont="1" applyBorder="1"/>
    <xf numFmtId="0" fontId="35" fillId="0" borderId="1" xfId="3" applyFont="1" applyFill="1" applyBorder="1" applyAlignment="1">
      <alignment horizontal="left" vertical="center"/>
    </xf>
    <xf numFmtId="0" fontId="16" fillId="11" borderId="1" xfId="0" applyFont="1" applyFill="1" applyBorder="1"/>
    <xf numFmtId="0" fontId="37" fillId="0" borderId="1" xfId="1" applyFont="1" applyFill="1" applyBorder="1" applyAlignment="1">
      <alignment horizontal="left" vertical="center"/>
    </xf>
    <xf numFmtId="0" fontId="38" fillId="0" borderId="1" xfId="0" applyFont="1" applyBorder="1"/>
    <xf numFmtId="0" fontId="18" fillId="7" borderId="0" xfId="0" applyFont="1" applyFill="1" applyAlignment="1">
      <alignment horizontal="center" wrapText="1"/>
    </xf>
    <xf numFmtId="0" fontId="13" fillId="4" borderId="13" xfId="0" applyFont="1" applyFill="1" applyBorder="1" applyAlignment="1">
      <alignment horizontal="center" textRotation="90"/>
    </xf>
    <xf numFmtId="0" fontId="13" fillId="4" borderId="11" xfId="0" applyFont="1" applyFill="1" applyBorder="1" applyAlignment="1">
      <alignment horizontal="center" textRotation="90"/>
    </xf>
    <xf numFmtId="0" fontId="13" fillId="5" borderId="13" xfId="0" applyFont="1" applyFill="1" applyBorder="1" applyAlignment="1">
      <alignment horizontal="center" textRotation="90"/>
    </xf>
    <xf numFmtId="0" fontId="13" fillId="5" borderId="11" xfId="0" applyFont="1" applyFill="1" applyBorder="1" applyAlignment="1">
      <alignment horizontal="center" textRotation="90"/>
    </xf>
    <xf numFmtId="0" fontId="13" fillId="3" borderId="13" xfId="0" applyFont="1" applyFill="1" applyBorder="1" applyAlignment="1">
      <alignment horizontal="center" textRotation="90"/>
    </xf>
    <xf numFmtId="0" fontId="13" fillId="3" borderId="11" xfId="0" applyFont="1" applyFill="1" applyBorder="1" applyAlignment="1">
      <alignment horizontal="center" textRotation="90"/>
    </xf>
    <xf numFmtId="0" fontId="13" fillId="0" borderId="1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6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justify" textRotation="90"/>
    </xf>
    <xf numFmtId="0" fontId="9" fillId="0" borderId="11" xfId="0" applyFont="1" applyBorder="1" applyAlignment="1">
      <alignment horizontal="center" vertical="justify" textRotation="90"/>
    </xf>
    <xf numFmtId="0" fontId="13" fillId="0" borderId="13" xfId="0" applyFont="1" applyBorder="1" applyAlignment="1">
      <alignment horizontal="center" textRotation="90"/>
    </xf>
    <xf numFmtId="0" fontId="13" fillId="0" borderId="11" xfId="0" applyFont="1" applyBorder="1" applyAlignment="1">
      <alignment horizontal="center" textRotation="90"/>
    </xf>
    <xf numFmtId="0" fontId="13" fillId="4" borderId="14" xfId="0" applyFont="1" applyFill="1" applyBorder="1" applyAlignment="1">
      <alignment horizontal="center" textRotation="90"/>
    </xf>
    <xf numFmtId="0" fontId="13" fillId="4" borderId="12" xfId="0" applyFont="1" applyFill="1" applyBorder="1" applyAlignment="1">
      <alignment horizontal="center" textRotation="90"/>
    </xf>
    <xf numFmtId="0" fontId="13" fillId="4" borderId="14" xfId="0" applyFont="1" applyFill="1" applyBorder="1" applyAlignment="1">
      <alignment horizontal="center" textRotation="89"/>
    </xf>
    <xf numFmtId="0" fontId="13" fillId="4" borderId="12" xfId="0" applyFont="1" applyFill="1" applyBorder="1" applyAlignment="1">
      <alignment horizontal="center" textRotation="89"/>
    </xf>
    <xf numFmtId="0" fontId="13" fillId="4" borderId="13" xfId="0" applyFont="1" applyFill="1" applyBorder="1" applyAlignment="1">
      <alignment horizontal="center" textRotation="90" wrapText="1"/>
    </xf>
    <xf numFmtId="0" fontId="13" fillId="4" borderId="11" xfId="0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 textRotation="90"/>
    </xf>
    <xf numFmtId="0" fontId="13" fillId="6" borderId="13" xfId="0" applyFont="1" applyFill="1" applyBorder="1" applyAlignment="1">
      <alignment horizontal="center" textRotation="90" wrapText="1"/>
    </xf>
    <xf numFmtId="0" fontId="13" fillId="6" borderId="11" xfId="0" applyFont="1" applyFill="1" applyBorder="1" applyAlignment="1">
      <alignment horizontal="center" wrapText="1"/>
    </xf>
    <xf numFmtId="0" fontId="27" fillId="0" borderId="16" xfId="0" applyNumberFormat="1" applyFont="1" applyBorder="1" applyAlignment="1">
      <alignment horizontal="center" vertical="center" wrapText="1"/>
    </xf>
    <xf numFmtId="0" fontId="27" fillId="0" borderId="6" xfId="0" applyNumberFormat="1" applyFont="1" applyBorder="1" applyAlignment="1">
      <alignment horizontal="center" vertical="center" wrapText="1"/>
    </xf>
    <xf numFmtId="0" fontId="27" fillId="0" borderId="4" xfId="0" applyNumberFormat="1" applyFont="1" applyBorder="1" applyAlignment="1">
      <alignment horizontal="center" vertical="center" wrapText="1"/>
    </xf>
    <xf numFmtId="2" fontId="27" fillId="5" borderId="13" xfId="0" applyNumberFormat="1" applyFont="1" applyFill="1" applyBorder="1" applyAlignment="1">
      <alignment horizontal="center" vertical="justify" textRotation="90"/>
    </xf>
    <xf numFmtId="2" fontId="27" fillId="5" borderId="11" xfId="0" applyNumberFormat="1" applyFont="1" applyFill="1" applyBorder="1" applyAlignment="1">
      <alignment horizontal="center" vertical="justify" textRotation="90"/>
    </xf>
    <xf numFmtId="0" fontId="27" fillId="3" borderId="13" xfId="0" applyFont="1" applyFill="1" applyBorder="1" applyAlignment="1">
      <alignment horizontal="center" textRotation="90"/>
    </xf>
    <xf numFmtId="0" fontId="27" fillId="3" borderId="11" xfId="0" applyFont="1" applyFill="1" applyBorder="1" applyAlignment="1">
      <alignment horizontal="center" textRotation="90"/>
    </xf>
    <xf numFmtId="0" fontId="27" fillId="4" borderId="13" xfId="0" applyFont="1" applyFill="1" applyBorder="1" applyAlignment="1">
      <alignment horizontal="center" textRotation="90"/>
    </xf>
    <xf numFmtId="0" fontId="27" fillId="4" borderId="11" xfId="0" applyFont="1" applyFill="1" applyBorder="1" applyAlignment="1">
      <alignment horizontal="center" textRotation="90"/>
    </xf>
    <xf numFmtId="0" fontId="27" fillId="0" borderId="15" xfId="0" applyNumberFormat="1" applyFont="1" applyBorder="1" applyAlignment="1">
      <alignment horizontal="center" vertical="center" wrapText="1"/>
    </xf>
    <xf numFmtId="0" fontId="27" fillId="0" borderId="7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justify" textRotation="90"/>
    </xf>
    <xf numFmtId="0" fontId="18" fillId="0" borderId="11" xfId="0" applyFont="1" applyBorder="1" applyAlignment="1">
      <alignment horizontal="center" vertical="justify" textRotation="90"/>
    </xf>
    <xf numFmtId="0" fontId="27" fillId="0" borderId="13" xfId="0" applyFont="1" applyBorder="1" applyAlignment="1">
      <alignment horizontal="center" textRotation="90"/>
    </xf>
    <xf numFmtId="0" fontId="27" fillId="0" borderId="11" xfId="0" applyFont="1" applyBorder="1" applyAlignment="1">
      <alignment horizontal="center" textRotation="90"/>
    </xf>
    <xf numFmtId="0" fontId="27" fillId="4" borderId="14" xfId="0" applyFont="1" applyFill="1" applyBorder="1" applyAlignment="1">
      <alignment horizontal="center" textRotation="90"/>
    </xf>
    <xf numFmtId="0" fontId="27" fillId="4" borderId="12" xfId="0" applyFont="1" applyFill="1" applyBorder="1" applyAlignment="1">
      <alignment horizontal="center" textRotation="90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textRotation="90"/>
    </xf>
    <xf numFmtId="0" fontId="29" fillId="0" borderId="11" xfId="0" applyFont="1" applyBorder="1" applyAlignment="1">
      <alignment horizontal="center" textRotation="90"/>
    </xf>
    <xf numFmtId="0" fontId="12" fillId="4" borderId="13" xfId="0" applyFont="1" applyFill="1" applyBorder="1" applyAlignment="1">
      <alignment horizontal="center" textRotation="90"/>
    </xf>
    <xf numFmtId="0" fontId="15" fillId="4" borderId="11" xfId="0" applyFont="1" applyFill="1" applyBorder="1" applyAlignment="1">
      <alignment horizontal="center" textRotation="90"/>
    </xf>
    <xf numFmtId="0" fontId="12" fillId="5" borderId="17" xfId="0" applyFont="1" applyFill="1" applyBorder="1" applyAlignment="1">
      <alignment horizontal="center" textRotation="90"/>
    </xf>
    <xf numFmtId="0" fontId="14" fillId="5" borderId="20" xfId="0" applyFont="1" applyFill="1" applyBorder="1" applyAlignment="1">
      <alignment horizontal="center" textRotation="90"/>
    </xf>
    <xf numFmtId="0" fontId="14" fillId="5" borderId="18" xfId="0" applyFont="1" applyFill="1" applyBorder="1" applyAlignment="1">
      <alignment horizontal="center" textRotation="90"/>
    </xf>
    <xf numFmtId="0" fontId="14" fillId="5" borderId="21" xfId="0" applyFont="1" applyFill="1" applyBorder="1" applyAlignment="1">
      <alignment horizontal="center" textRotation="90"/>
    </xf>
    <xf numFmtId="0" fontId="12" fillId="3" borderId="13" xfId="0" applyNumberFormat="1" applyFont="1" applyFill="1" applyBorder="1" applyAlignment="1">
      <alignment horizontal="center" textRotation="90"/>
    </xf>
    <xf numFmtId="0" fontId="14" fillId="3" borderId="11" xfId="0" applyNumberFormat="1" applyFont="1" applyFill="1" applyBorder="1" applyAlignment="1">
      <alignment horizontal="center" textRotation="90"/>
    </xf>
    <xf numFmtId="0" fontId="31" fillId="0" borderId="6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textRotation="90"/>
    </xf>
    <xf numFmtId="0" fontId="8" fillId="0" borderId="11" xfId="0" applyFont="1" applyBorder="1" applyAlignment="1">
      <alignment horizontal="center" textRotation="90"/>
    </xf>
    <xf numFmtId="0" fontId="14" fillId="4" borderId="11" xfId="0" applyFont="1" applyFill="1" applyBorder="1" applyAlignment="1">
      <alignment horizontal="center" textRotation="90"/>
    </xf>
    <xf numFmtId="0" fontId="14" fillId="4" borderId="12" xfId="0" applyFont="1" applyFill="1" applyBorder="1" applyAlignment="1">
      <alignment horizontal="center" textRotation="90"/>
    </xf>
    <xf numFmtId="0" fontId="12" fillId="4" borderId="17" xfId="0" applyFont="1" applyFill="1" applyBorder="1" applyAlignment="1">
      <alignment horizontal="center" textRotation="90"/>
    </xf>
    <xf numFmtId="0" fontId="14" fillId="4" borderId="18" xfId="0" applyFont="1" applyFill="1" applyBorder="1" applyAlignment="1">
      <alignment horizontal="center" textRotation="90"/>
    </xf>
    <xf numFmtId="0" fontId="12" fillId="0" borderId="13" xfId="0" applyFont="1" applyBorder="1" applyAlignment="1">
      <alignment horizontal="center" textRotation="90"/>
    </xf>
    <xf numFmtId="0" fontId="12" fillId="0" borderId="11" xfId="0" applyFont="1" applyBorder="1" applyAlignment="1">
      <alignment horizontal="center" textRotation="90"/>
    </xf>
    <xf numFmtId="1" fontId="1" fillId="10" borderId="0" xfId="0" applyNumberFormat="1" applyFont="1" applyFill="1"/>
    <xf numFmtId="0" fontId="16" fillId="10" borderId="1" xfId="0" applyFont="1" applyFill="1" applyBorder="1"/>
    <xf numFmtId="0" fontId="9" fillId="10" borderId="1" xfId="0" applyFont="1" applyFill="1" applyBorder="1" applyAlignment="1">
      <alignment horizontal="center"/>
    </xf>
    <xf numFmtId="0" fontId="38" fillId="10" borderId="1" xfId="0" applyFont="1" applyFill="1" applyBorder="1"/>
    <xf numFmtId="0" fontId="36" fillId="10" borderId="1" xfId="0" applyFont="1" applyFill="1" applyBorder="1"/>
    <xf numFmtId="0" fontId="11" fillId="10" borderId="1" xfId="0" applyFont="1" applyFill="1" applyBorder="1"/>
    <xf numFmtId="0" fontId="11" fillId="10" borderId="1" xfId="0" applyFont="1" applyFill="1" applyBorder="1" applyAlignment="1">
      <alignment horizontal="center"/>
    </xf>
    <xf numFmtId="164" fontId="13" fillId="10" borderId="1" xfId="0" applyNumberFormat="1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/>
    </xf>
    <xf numFmtId="165" fontId="9" fillId="10" borderId="1" xfId="0" applyNumberFormat="1" applyFont="1" applyFill="1" applyBorder="1" applyAlignment="1">
      <alignment horizontal="center"/>
    </xf>
    <xf numFmtId="0" fontId="9" fillId="10" borderId="1" xfId="0" applyNumberFormat="1" applyFont="1" applyFill="1" applyBorder="1" applyAlignment="1">
      <alignment horizontal="center"/>
    </xf>
    <xf numFmtId="2" fontId="9" fillId="10" borderId="1" xfId="0" applyNumberFormat="1" applyFont="1" applyFill="1" applyBorder="1" applyAlignment="1">
      <alignment horizontal="center"/>
    </xf>
    <xf numFmtId="0" fontId="30" fillId="10" borderId="0" xfId="0" applyFont="1" applyFill="1"/>
    <xf numFmtId="0" fontId="0" fillId="10" borderId="0" xfId="0" applyFill="1"/>
    <xf numFmtId="0" fontId="35" fillId="10" borderId="1" xfId="3" applyFont="1" applyFill="1" applyBorder="1" applyAlignment="1">
      <alignment horizontal="left" vertical="center"/>
    </xf>
    <xf numFmtId="0" fontId="11" fillId="10" borderId="2" xfId="0" applyFont="1" applyFill="1" applyBorder="1" applyAlignment="1">
      <alignment horizontal="center"/>
    </xf>
    <xf numFmtId="164" fontId="13" fillId="10" borderId="19" xfId="0" applyNumberFormat="1" applyFont="1" applyFill="1" applyBorder="1" applyAlignment="1">
      <alignment horizontal="center"/>
    </xf>
    <xf numFmtId="0" fontId="9" fillId="10" borderId="19" xfId="0" applyFont="1" applyFill="1" applyBorder="1" applyAlignment="1">
      <alignment horizontal="center"/>
    </xf>
    <xf numFmtId="2" fontId="9" fillId="10" borderId="1" xfId="0" applyNumberFormat="1" applyFont="1" applyFill="1" applyBorder="1" applyAlignment="1" applyProtection="1">
      <alignment horizontal="center"/>
    </xf>
    <xf numFmtId="0" fontId="0" fillId="10" borderId="1" xfId="0" applyFill="1" applyBorder="1"/>
  </cellXfs>
  <cellStyles count="4">
    <cellStyle name="Hiperpovezava 2" xfId="2"/>
    <cellStyle name="Navadno" xfId="0" builtinId="0"/>
    <cellStyle name="Navadno 2" xfId="3"/>
    <cellStyle name="Navadno 3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Z%20Lendava/Documents/P5_kviz_ocenjevanje_gzs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ni_podatki"/>
      <sheetName val="PIONIRJI"/>
      <sheetName val="MLADINCI"/>
      <sheetName val="PRIPRAVNIKI"/>
      <sheetName val="Letnice"/>
    </sheetNames>
    <sheetDataSet>
      <sheetData sheetId="0"/>
      <sheetData sheetId="1"/>
      <sheetData sheetId="2"/>
      <sheetData sheetId="3"/>
      <sheetData sheetId="4">
        <row r="2">
          <cell r="D2">
            <v>2011</v>
          </cell>
          <cell r="E2">
            <v>12</v>
          </cell>
        </row>
        <row r="3">
          <cell r="D3">
            <v>2010</v>
          </cell>
          <cell r="E3">
            <v>12</v>
          </cell>
        </row>
        <row r="4">
          <cell r="D4">
            <v>2009</v>
          </cell>
          <cell r="E4">
            <v>12</v>
          </cell>
        </row>
        <row r="5">
          <cell r="D5">
            <v>2008</v>
          </cell>
          <cell r="E5">
            <v>12</v>
          </cell>
        </row>
        <row r="6">
          <cell r="D6">
            <v>2007</v>
          </cell>
          <cell r="E6">
            <v>12</v>
          </cell>
        </row>
        <row r="7">
          <cell r="D7">
            <v>2006</v>
          </cell>
          <cell r="E7">
            <v>12</v>
          </cell>
        </row>
        <row r="8">
          <cell r="D8">
            <v>2005</v>
          </cell>
          <cell r="E8">
            <v>12</v>
          </cell>
        </row>
        <row r="9">
          <cell r="D9">
            <v>2004</v>
          </cell>
          <cell r="E9">
            <v>13</v>
          </cell>
        </row>
        <row r="10">
          <cell r="D10">
            <v>2003</v>
          </cell>
          <cell r="E10">
            <v>14</v>
          </cell>
        </row>
        <row r="11">
          <cell r="D11">
            <v>2002</v>
          </cell>
          <cell r="E11">
            <v>15</v>
          </cell>
        </row>
        <row r="12">
          <cell r="D12">
            <v>2001</v>
          </cell>
          <cell r="E12">
            <v>16</v>
          </cell>
        </row>
        <row r="16">
          <cell r="D16">
            <v>36</v>
          </cell>
          <cell r="E16">
            <v>1005</v>
          </cell>
        </row>
        <row r="17">
          <cell r="D17">
            <v>37</v>
          </cell>
          <cell r="E17">
            <v>1005</v>
          </cell>
        </row>
        <row r="18">
          <cell r="D18">
            <v>38</v>
          </cell>
          <cell r="E18">
            <v>1005</v>
          </cell>
        </row>
        <row r="19">
          <cell r="D19">
            <v>39</v>
          </cell>
          <cell r="E19">
            <v>1003</v>
          </cell>
        </row>
        <row r="20">
          <cell r="D20">
            <v>40</v>
          </cell>
          <cell r="E20">
            <v>1003</v>
          </cell>
        </row>
        <row r="21">
          <cell r="D21">
            <v>41</v>
          </cell>
          <cell r="E21">
            <v>1003</v>
          </cell>
        </row>
        <row r="22">
          <cell r="D22">
            <v>42</v>
          </cell>
          <cell r="E22">
            <v>1002</v>
          </cell>
        </row>
        <row r="23">
          <cell r="D23">
            <v>43</v>
          </cell>
          <cell r="E23">
            <v>1002</v>
          </cell>
        </row>
        <row r="24">
          <cell r="D24">
            <v>44</v>
          </cell>
          <cell r="E24">
            <v>1002</v>
          </cell>
        </row>
        <row r="25">
          <cell r="D25">
            <v>45</v>
          </cell>
          <cell r="E25">
            <v>1001</v>
          </cell>
        </row>
        <row r="26">
          <cell r="D26">
            <v>46</v>
          </cell>
          <cell r="E26">
            <v>1001</v>
          </cell>
        </row>
        <row r="27">
          <cell r="D27">
            <v>47</v>
          </cell>
          <cell r="E27">
            <v>1001</v>
          </cell>
        </row>
        <row r="28">
          <cell r="D28">
            <v>48</v>
          </cell>
          <cell r="E28">
            <v>1000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B11"/>
  <sheetViews>
    <sheetView workbookViewId="0">
      <selection activeCell="B17" sqref="B17"/>
    </sheetView>
  </sheetViews>
  <sheetFormatPr defaultRowHeight="12.75"/>
  <cols>
    <col min="1" max="1" width="34" style="54" bestFit="1" customWidth="1"/>
    <col min="2" max="2" width="48.85546875" style="55" customWidth="1"/>
    <col min="3" max="16384" width="9.140625" style="54"/>
  </cols>
  <sheetData>
    <row r="2" spans="1:2" ht="15.75">
      <c r="A2" s="109" t="s">
        <v>36</v>
      </c>
      <c r="B2" s="109"/>
    </row>
    <row r="5" spans="1:2" ht="15">
      <c r="A5" s="56" t="s">
        <v>34</v>
      </c>
      <c r="B5" s="57" t="s">
        <v>50</v>
      </c>
    </row>
    <row r="6" spans="1:2" ht="15">
      <c r="A6" s="56" t="s">
        <v>33</v>
      </c>
      <c r="B6" s="57" t="s">
        <v>52</v>
      </c>
    </row>
    <row r="7" spans="1:2" ht="15">
      <c r="A7" s="56" t="s">
        <v>35</v>
      </c>
      <c r="B7" s="57" t="s">
        <v>51</v>
      </c>
    </row>
    <row r="8" spans="1:2" ht="15">
      <c r="A8" s="56" t="s">
        <v>32</v>
      </c>
      <c r="B8" s="58">
        <v>42812</v>
      </c>
    </row>
    <row r="9" spans="1:2" ht="15">
      <c r="A9" s="56" t="s">
        <v>31</v>
      </c>
      <c r="B9" s="57" t="s">
        <v>54</v>
      </c>
    </row>
    <row r="10" spans="1:2" ht="15">
      <c r="A10" s="56" t="s">
        <v>30</v>
      </c>
      <c r="B10" s="57" t="s">
        <v>55</v>
      </c>
    </row>
    <row r="11" spans="1:2" ht="15">
      <c r="A11" s="56" t="s">
        <v>29</v>
      </c>
      <c r="B11" s="57" t="s">
        <v>53</v>
      </c>
    </row>
  </sheetData>
  <mergeCells count="1"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zoomScale="70" zoomScaleNormal="7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B9" sqref="B9:W9"/>
    </sheetView>
  </sheetViews>
  <sheetFormatPr defaultRowHeight="18.75"/>
  <cols>
    <col min="1" max="2" width="5.7109375" style="13" customWidth="1"/>
    <col min="3" max="3" width="25.7109375" style="13" customWidth="1"/>
    <col min="4" max="6" width="25.7109375" style="11" customWidth="1"/>
    <col min="7" max="10" width="5.42578125" style="11" customWidth="1"/>
    <col min="11" max="11" width="7" style="9" customWidth="1"/>
    <col min="12" max="13" width="5.7109375" style="9" customWidth="1"/>
    <col min="14" max="14" width="5.7109375" style="14" customWidth="1"/>
    <col min="15" max="16" width="5.7109375" style="9" customWidth="1"/>
    <col min="17" max="17" width="7.28515625" style="68" customWidth="1"/>
    <col min="18" max="20" width="7.28515625" style="9" customWidth="1"/>
    <col min="21" max="21" width="7.28515625" style="20" customWidth="1"/>
    <col min="22" max="22" width="12.42578125" style="16" customWidth="1"/>
    <col min="23" max="23" width="10.5703125" style="16" customWidth="1"/>
    <col min="24" max="24" width="9.140625" style="2"/>
    <col min="25" max="25" width="7.140625" style="2" customWidth="1"/>
    <col min="26" max="16384" width="9.140625" style="2"/>
  </cols>
  <sheetData>
    <row r="1" spans="1:27" s="62" customFormat="1">
      <c r="A1" s="60" t="str">
        <f>Osnovni_podatki!B6</f>
        <v>Pomurski RGS in GZ Ljutomer</v>
      </c>
      <c r="B1" s="60"/>
      <c r="C1" s="60"/>
      <c r="D1" s="60"/>
      <c r="E1" s="60"/>
      <c r="F1" s="60"/>
      <c r="G1" s="60"/>
      <c r="H1" s="60"/>
      <c r="I1" s="60"/>
      <c r="J1" s="60"/>
      <c r="K1" s="20" t="str">
        <f>Osnovni_podatki!B5</f>
        <v>13. Regijski kviz gasilske mladine "2017"</v>
      </c>
      <c r="L1" s="20"/>
      <c r="M1" s="20"/>
      <c r="N1" s="20"/>
      <c r="O1" s="20"/>
      <c r="P1" s="20"/>
      <c r="Q1" s="67"/>
      <c r="R1" s="20"/>
      <c r="S1" s="20"/>
      <c r="T1" s="20"/>
      <c r="U1" s="20"/>
      <c r="V1" s="20"/>
      <c r="W1" s="61" t="str">
        <f>Osnovni_podatki!B7&amp;", "&amp;TEXT(Osnovni_podatki!B8,"dd. mmmm yyyy")</f>
        <v>Mala Nedelja, 18. marec 2017</v>
      </c>
    </row>
    <row r="2" spans="1:27" ht="12.75" customHeight="1" thickBot="1">
      <c r="K2" s="34"/>
    </row>
    <row r="3" spans="1:27" s="77" customFormat="1" ht="60" customHeight="1" thickBot="1">
      <c r="A3" s="114" t="s">
        <v>5</v>
      </c>
      <c r="B3" s="125" t="s">
        <v>8</v>
      </c>
      <c r="C3" s="122" t="s">
        <v>20</v>
      </c>
      <c r="D3" s="123"/>
      <c r="E3" s="123"/>
      <c r="F3" s="124"/>
      <c r="G3" s="116" t="s">
        <v>42</v>
      </c>
      <c r="H3" s="117"/>
      <c r="I3" s="135"/>
      <c r="J3" s="136" t="s">
        <v>44</v>
      </c>
      <c r="K3" s="127" t="s">
        <v>6</v>
      </c>
      <c r="L3" s="110" t="s">
        <v>16</v>
      </c>
      <c r="M3" s="129" t="s">
        <v>28</v>
      </c>
      <c r="N3" s="131" t="s">
        <v>17</v>
      </c>
      <c r="O3" s="133" t="s">
        <v>18</v>
      </c>
      <c r="P3" s="138" t="s">
        <v>45</v>
      </c>
      <c r="Q3" s="116" t="s">
        <v>21</v>
      </c>
      <c r="R3" s="117"/>
      <c r="S3" s="118"/>
      <c r="T3" s="119" t="s">
        <v>43</v>
      </c>
      <c r="U3" s="120"/>
      <c r="V3" s="121"/>
      <c r="W3" s="112" t="s">
        <v>4</v>
      </c>
      <c r="X3" s="75"/>
      <c r="Y3" s="76"/>
    </row>
    <row r="4" spans="1:27" s="77" customFormat="1" ht="159.94999999999999" customHeight="1" thickBot="1">
      <c r="A4" s="115"/>
      <c r="B4" s="126"/>
      <c r="C4" s="78" t="s">
        <v>0</v>
      </c>
      <c r="D4" s="78" t="s">
        <v>7</v>
      </c>
      <c r="E4" s="78" t="s">
        <v>26</v>
      </c>
      <c r="F4" s="78" t="s">
        <v>27</v>
      </c>
      <c r="G4" s="79" t="s">
        <v>46</v>
      </c>
      <c r="H4" s="79" t="s">
        <v>47</v>
      </c>
      <c r="I4" s="79" t="s">
        <v>48</v>
      </c>
      <c r="J4" s="137"/>
      <c r="K4" s="128"/>
      <c r="L4" s="111"/>
      <c r="M4" s="130"/>
      <c r="N4" s="132"/>
      <c r="O4" s="134"/>
      <c r="P4" s="139"/>
      <c r="Q4" s="35" t="s">
        <v>2</v>
      </c>
      <c r="R4" s="36" t="s">
        <v>22</v>
      </c>
      <c r="S4" s="37" t="s">
        <v>12</v>
      </c>
      <c r="T4" s="35" t="s">
        <v>2</v>
      </c>
      <c r="U4" s="38" t="s">
        <v>22</v>
      </c>
      <c r="V4" s="39" t="s">
        <v>12</v>
      </c>
      <c r="W4" s="113"/>
      <c r="X4" s="100" t="s">
        <v>49</v>
      </c>
    </row>
    <row r="5" spans="1:27" ht="21.75" customHeight="1">
      <c r="A5" s="32">
        <v>1</v>
      </c>
      <c r="B5" s="185">
        <v>93</v>
      </c>
      <c r="C5" s="184" t="s">
        <v>70</v>
      </c>
      <c r="D5" s="197" t="s">
        <v>108</v>
      </c>
      <c r="E5" s="187" t="s">
        <v>120</v>
      </c>
      <c r="F5" s="188" t="s">
        <v>135</v>
      </c>
      <c r="G5" s="189">
        <v>2007</v>
      </c>
      <c r="H5" s="189">
        <v>2007</v>
      </c>
      <c r="I5" s="189">
        <v>2007</v>
      </c>
      <c r="J5" s="198">
        <f>VLOOKUP(G5,Letnice!$A$2:$B$7,2,FALSE)+VLOOKUP(H5,Letnice!$A$2:$B$7,2,FALSE)+VLOOKUP(I5,Letnice!$A$2:$B$7,2,FALSE)</f>
        <v>30</v>
      </c>
      <c r="K5" s="199">
        <f>VLOOKUP(J5,Letnice!$A$16:$B$28,2,FALSE)</f>
        <v>1001</v>
      </c>
      <c r="L5" s="200">
        <v>10</v>
      </c>
      <c r="M5" s="200">
        <v>10</v>
      </c>
      <c r="N5" s="200">
        <v>25</v>
      </c>
      <c r="O5" s="200">
        <v>31</v>
      </c>
      <c r="P5" s="191">
        <f t="shared" ref="P5:P52" si="0">SUM(L5:O5)</f>
        <v>76</v>
      </c>
      <c r="Q5" s="192">
        <v>14.5</v>
      </c>
      <c r="R5" s="193">
        <v>0</v>
      </c>
      <c r="S5" s="201">
        <f t="shared" ref="S5:S52" si="1">Q5+R5</f>
        <v>14.5</v>
      </c>
      <c r="T5" s="192">
        <v>17.41</v>
      </c>
      <c r="U5" s="193">
        <v>0</v>
      </c>
      <c r="V5" s="201">
        <f t="shared" ref="V5:V52" si="2">T5+U5</f>
        <v>17.41</v>
      </c>
      <c r="W5" s="194">
        <f t="shared" ref="W5:W52" si="3">K5+SUM(L5:O5)-V5-S5</f>
        <v>1045.0899999999999</v>
      </c>
      <c r="X5" s="102">
        <f>(IF(W5=W4,1,0))+(IF(W5=W6,1,0))</f>
        <v>0</v>
      </c>
      <c r="Y5" s="5"/>
      <c r="Z5" s="101"/>
      <c r="AA5" s="101"/>
    </row>
    <row r="6" spans="1:27" ht="21.75" customHeight="1">
      <c r="A6" s="32">
        <f>SUM(A5+1)</f>
        <v>2</v>
      </c>
      <c r="B6" s="185">
        <v>63</v>
      </c>
      <c r="C6" s="184" t="s">
        <v>69</v>
      </c>
      <c r="D6" s="197" t="s">
        <v>108</v>
      </c>
      <c r="E6" s="187" t="s">
        <v>120</v>
      </c>
      <c r="F6" s="188" t="s">
        <v>134</v>
      </c>
      <c r="G6" s="189">
        <v>2006</v>
      </c>
      <c r="H6" s="189">
        <v>2006</v>
      </c>
      <c r="I6" s="189">
        <v>2006</v>
      </c>
      <c r="J6" s="198">
        <f>VLOOKUP(G6,Letnice!$A$2:$B$7,2,FALSE)+VLOOKUP(H6,Letnice!$A$2:$B$7,2,FALSE)+VLOOKUP(I6,Letnice!$A$2:$B$7,2,FALSE)</f>
        <v>33</v>
      </c>
      <c r="K6" s="190">
        <f>VLOOKUP(J6,Letnice!$A$16:$B$28,2,FALSE)</f>
        <v>1000</v>
      </c>
      <c r="L6" s="185">
        <v>10</v>
      </c>
      <c r="M6" s="185">
        <v>10</v>
      </c>
      <c r="N6" s="185">
        <v>25</v>
      </c>
      <c r="O6" s="185">
        <v>24</v>
      </c>
      <c r="P6" s="191">
        <f t="shared" si="0"/>
        <v>69</v>
      </c>
      <c r="Q6" s="192">
        <v>12.3</v>
      </c>
      <c r="R6" s="193">
        <v>0</v>
      </c>
      <c r="S6" s="201">
        <f t="shared" si="1"/>
        <v>12.3</v>
      </c>
      <c r="T6" s="192">
        <v>16.7</v>
      </c>
      <c r="U6" s="193">
        <v>0</v>
      </c>
      <c r="V6" s="201">
        <f t="shared" si="2"/>
        <v>16.7</v>
      </c>
      <c r="W6" s="194">
        <f t="shared" si="3"/>
        <v>1040</v>
      </c>
      <c r="X6" s="102">
        <f t="shared" ref="X6:X50" si="4">(IF(W6=W5,1,0))+(IF(W6=W7,1,0))</f>
        <v>0</v>
      </c>
      <c r="Y6" s="5"/>
      <c r="Z6" s="101"/>
      <c r="AA6" s="101"/>
    </row>
    <row r="7" spans="1:27" ht="21.75" customHeight="1">
      <c r="A7" s="32">
        <f t="shared" ref="A7:A52" si="5">SUM(A6+1)</f>
        <v>3</v>
      </c>
      <c r="B7" s="17">
        <v>61</v>
      </c>
      <c r="C7" s="46" t="s">
        <v>57</v>
      </c>
      <c r="D7" s="105" t="s">
        <v>105</v>
      </c>
      <c r="E7" s="104" t="s">
        <v>120</v>
      </c>
      <c r="F7" s="53" t="s">
        <v>122</v>
      </c>
      <c r="G7" s="66">
        <v>2008</v>
      </c>
      <c r="H7" s="66">
        <v>2008</v>
      </c>
      <c r="I7" s="66">
        <v>2009</v>
      </c>
      <c r="J7" s="74">
        <f>VLOOKUP(G7,Letnice!$A$2:$B$7,2,FALSE)+VLOOKUP(H7,Letnice!$A$2:$B$7,2,FALSE)+VLOOKUP(I7,Letnice!$A$2:$B$7,2,FALSE)</f>
        <v>26</v>
      </c>
      <c r="K7" s="70">
        <f>VLOOKUP(J7,Letnice!$A$16:$B$28,2,FALSE)</f>
        <v>1003</v>
      </c>
      <c r="L7" s="17">
        <v>9</v>
      </c>
      <c r="M7" s="25">
        <v>10</v>
      </c>
      <c r="N7" s="25">
        <v>24</v>
      </c>
      <c r="O7" s="25">
        <v>20</v>
      </c>
      <c r="P7" s="99">
        <f t="shared" si="0"/>
        <v>63</v>
      </c>
      <c r="Q7" s="28">
        <v>14.5</v>
      </c>
      <c r="R7" s="29">
        <v>0</v>
      </c>
      <c r="S7" s="30">
        <f t="shared" si="1"/>
        <v>14.5</v>
      </c>
      <c r="T7" s="28">
        <v>17.96</v>
      </c>
      <c r="U7" s="29">
        <v>0</v>
      </c>
      <c r="V7" s="30">
        <f t="shared" si="2"/>
        <v>17.96</v>
      </c>
      <c r="W7" s="31">
        <f t="shared" si="3"/>
        <v>1033.54</v>
      </c>
      <c r="X7" s="102">
        <f t="shared" si="4"/>
        <v>0</v>
      </c>
      <c r="Y7" s="5"/>
      <c r="Z7" s="101"/>
      <c r="AA7" s="101"/>
    </row>
    <row r="8" spans="1:27" ht="21.75" customHeight="1">
      <c r="A8" s="32">
        <f t="shared" si="5"/>
        <v>4</v>
      </c>
      <c r="B8" s="17">
        <v>100</v>
      </c>
      <c r="C8" s="46" t="s">
        <v>76</v>
      </c>
      <c r="D8" s="105" t="s">
        <v>110</v>
      </c>
      <c r="E8" s="104" t="s">
        <v>120</v>
      </c>
      <c r="F8" s="53" t="s">
        <v>140</v>
      </c>
      <c r="G8" s="66">
        <v>2006</v>
      </c>
      <c r="H8" s="66">
        <v>2006</v>
      </c>
      <c r="I8" s="66">
        <v>2006</v>
      </c>
      <c r="J8" s="74">
        <f>VLOOKUP(G8,Letnice!$A$2:$B$7,2,FALSE)+VLOOKUP(H8,Letnice!$A$2:$B$7,2,FALSE)+VLOOKUP(I8,Letnice!$A$2:$B$7,2,FALSE)</f>
        <v>33</v>
      </c>
      <c r="K8" s="70">
        <f>VLOOKUP(J8,Letnice!$A$16:$B$28,2,FALSE)</f>
        <v>1000</v>
      </c>
      <c r="L8" s="17">
        <v>9</v>
      </c>
      <c r="M8" s="25">
        <v>9</v>
      </c>
      <c r="N8" s="25">
        <v>22</v>
      </c>
      <c r="O8" s="25">
        <v>26</v>
      </c>
      <c r="P8" s="99">
        <f t="shared" si="0"/>
        <v>66</v>
      </c>
      <c r="Q8" s="28">
        <v>16.5</v>
      </c>
      <c r="R8" s="29">
        <v>0</v>
      </c>
      <c r="S8" s="30">
        <f t="shared" si="1"/>
        <v>16.5</v>
      </c>
      <c r="T8" s="28">
        <v>19</v>
      </c>
      <c r="U8" s="29">
        <v>0</v>
      </c>
      <c r="V8" s="30">
        <f t="shared" si="2"/>
        <v>19</v>
      </c>
      <c r="W8" s="31">
        <f t="shared" si="3"/>
        <v>1030.5</v>
      </c>
      <c r="X8" s="102">
        <f t="shared" si="4"/>
        <v>0</v>
      </c>
      <c r="Y8" s="5"/>
      <c r="Z8" s="101"/>
      <c r="AA8" s="101"/>
    </row>
    <row r="9" spans="1:27" ht="21.75" customHeight="1">
      <c r="A9" s="32">
        <f t="shared" si="5"/>
        <v>5</v>
      </c>
      <c r="B9" s="185">
        <v>83</v>
      </c>
      <c r="C9" s="184" t="s">
        <v>71</v>
      </c>
      <c r="D9" s="197" t="s">
        <v>108</v>
      </c>
      <c r="E9" s="187" t="s">
        <v>120</v>
      </c>
      <c r="F9" s="188" t="s">
        <v>136</v>
      </c>
      <c r="G9" s="189">
        <v>2006</v>
      </c>
      <c r="H9" s="189">
        <v>2008</v>
      </c>
      <c r="I9" s="189">
        <v>2007</v>
      </c>
      <c r="J9" s="198">
        <f>VLOOKUP(G9,Letnice!$A$2:$B$7,2,FALSE)+VLOOKUP(H9,Letnice!$A$2:$B$7,2,FALSE)+VLOOKUP(I9,Letnice!$A$2:$B$7,2,FALSE)</f>
        <v>30</v>
      </c>
      <c r="K9" s="190">
        <f>VLOOKUP(J9,Letnice!$A$16:$B$28,2,FALSE)</f>
        <v>1001</v>
      </c>
      <c r="L9" s="185">
        <v>9</v>
      </c>
      <c r="M9" s="185">
        <v>10</v>
      </c>
      <c r="N9" s="185">
        <v>22</v>
      </c>
      <c r="O9" s="185">
        <v>20</v>
      </c>
      <c r="P9" s="191">
        <f t="shared" si="0"/>
        <v>61</v>
      </c>
      <c r="Q9" s="192">
        <v>15.3</v>
      </c>
      <c r="R9" s="193">
        <v>0</v>
      </c>
      <c r="S9" s="201">
        <f t="shared" si="1"/>
        <v>15.3</v>
      </c>
      <c r="T9" s="192">
        <v>16.91</v>
      </c>
      <c r="U9" s="193">
        <v>0</v>
      </c>
      <c r="V9" s="201">
        <f t="shared" si="2"/>
        <v>16.91</v>
      </c>
      <c r="W9" s="194">
        <f t="shared" si="3"/>
        <v>1029.79</v>
      </c>
      <c r="X9" s="102">
        <f t="shared" si="4"/>
        <v>0</v>
      </c>
      <c r="Y9" s="5"/>
      <c r="Z9" s="101"/>
      <c r="AA9" s="101"/>
    </row>
    <row r="10" spans="1:27" ht="21.75" customHeight="1">
      <c r="A10" s="32">
        <f t="shared" si="5"/>
        <v>6</v>
      </c>
      <c r="B10" s="17">
        <v>96</v>
      </c>
      <c r="C10" s="46" t="s">
        <v>68</v>
      </c>
      <c r="D10" s="105" t="s">
        <v>108</v>
      </c>
      <c r="E10" s="104" t="s">
        <v>120</v>
      </c>
      <c r="F10" s="53" t="s">
        <v>133</v>
      </c>
      <c r="G10" s="66">
        <v>2007</v>
      </c>
      <c r="H10" s="66">
        <v>2006</v>
      </c>
      <c r="I10" s="66">
        <v>2006</v>
      </c>
      <c r="J10" s="74">
        <f>VLOOKUP(G10,Letnice!$A$2:$B$7,2,FALSE)+VLOOKUP(H10,Letnice!$A$2:$B$7,2,FALSE)+VLOOKUP(I10,Letnice!$A$2:$B$7,2,FALSE)</f>
        <v>32</v>
      </c>
      <c r="K10" s="70">
        <f>VLOOKUP(J10,Letnice!$A$16:$B$28,2,FALSE)</f>
        <v>1001</v>
      </c>
      <c r="L10" s="17">
        <v>9</v>
      </c>
      <c r="M10" s="25">
        <v>9</v>
      </c>
      <c r="N10" s="25">
        <v>20</v>
      </c>
      <c r="O10" s="25">
        <v>21</v>
      </c>
      <c r="P10" s="99">
        <f t="shared" si="0"/>
        <v>59</v>
      </c>
      <c r="Q10" s="28">
        <v>15.3</v>
      </c>
      <c r="R10" s="29">
        <v>0</v>
      </c>
      <c r="S10" s="30">
        <f t="shared" si="1"/>
        <v>15.3</v>
      </c>
      <c r="T10" s="28">
        <v>17.649999999999999</v>
      </c>
      <c r="U10" s="29">
        <v>0</v>
      </c>
      <c r="V10" s="30">
        <f t="shared" si="2"/>
        <v>17.649999999999999</v>
      </c>
      <c r="W10" s="31">
        <f t="shared" si="3"/>
        <v>1027.05</v>
      </c>
      <c r="X10" s="102">
        <f t="shared" si="4"/>
        <v>0</v>
      </c>
      <c r="Y10" s="5"/>
      <c r="Z10" s="101"/>
      <c r="AA10" s="101"/>
    </row>
    <row r="11" spans="1:27" ht="21.75" customHeight="1">
      <c r="A11" s="32">
        <f t="shared" si="5"/>
        <v>7</v>
      </c>
      <c r="B11" s="17">
        <v>104</v>
      </c>
      <c r="C11" s="46" t="s">
        <v>83</v>
      </c>
      <c r="D11" s="105" t="s">
        <v>114</v>
      </c>
      <c r="E11" s="104" t="s">
        <v>120</v>
      </c>
      <c r="F11" s="53" t="s">
        <v>147</v>
      </c>
      <c r="G11" s="66">
        <v>2006</v>
      </c>
      <c r="H11" s="66">
        <v>2006</v>
      </c>
      <c r="I11" s="66">
        <v>2006</v>
      </c>
      <c r="J11" s="74">
        <f>VLOOKUP(G11,Letnice!$A$2:$B$7,2,FALSE)+VLOOKUP(H11,Letnice!$A$2:$B$7,2,FALSE)+VLOOKUP(I11,Letnice!$A$2:$B$7,2,FALSE)</f>
        <v>33</v>
      </c>
      <c r="K11" s="70">
        <f>VLOOKUP(J11,Letnice!$A$16:$B$28,2,FALSE)</f>
        <v>1000</v>
      </c>
      <c r="L11" s="17">
        <v>10</v>
      </c>
      <c r="M11" s="25">
        <v>10</v>
      </c>
      <c r="N11" s="25">
        <v>25</v>
      </c>
      <c r="O11" s="25">
        <v>19</v>
      </c>
      <c r="P11" s="99">
        <f t="shared" si="0"/>
        <v>64</v>
      </c>
      <c r="Q11" s="28">
        <v>19.3</v>
      </c>
      <c r="R11" s="29">
        <v>0</v>
      </c>
      <c r="S11" s="30">
        <f t="shared" si="1"/>
        <v>19.3</v>
      </c>
      <c r="T11" s="28">
        <v>17.829999999999998</v>
      </c>
      <c r="U11" s="29">
        <v>0</v>
      </c>
      <c r="V11" s="30">
        <f t="shared" si="2"/>
        <v>17.829999999999998</v>
      </c>
      <c r="W11" s="31">
        <f t="shared" si="3"/>
        <v>1026.8700000000001</v>
      </c>
      <c r="X11" s="102">
        <f t="shared" si="4"/>
        <v>0</v>
      </c>
      <c r="Y11" s="5"/>
      <c r="Z11" s="101"/>
      <c r="AA11" s="101"/>
    </row>
    <row r="12" spans="1:27" ht="21.75" customHeight="1">
      <c r="A12" s="32">
        <f t="shared" si="5"/>
        <v>8</v>
      </c>
      <c r="B12" s="17">
        <v>81</v>
      </c>
      <c r="C12" s="46" t="s">
        <v>72</v>
      </c>
      <c r="D12" s="105" t="s">
        <v>108</v>
      </c>
      <c r="E12" s="104" t="s">
        <v>120</v>
      </c>
      <c r="F12" s="53" t="s">
        <v>270</v>
      </c>
      <c r="G12" s="66">
        <v>2006</v>
      </c>
      <c r="H12" s="66">
        <v>2006</v>
      </c>
      <c r="I12" s="66">
        <v>2007</v>
      </c>
      <c r="J12" s="74">
        <f>VLOOKUP(G12,Letnice!$A$2:$B$7,2,FALSE)+VLOOKUP(H12,Letnice!$A$2:$B$7,2,FALSE)+VLOOKUP(I12,Letnice!$A$2:$B$7,2,FALSE)</f>
        <v>32</v>
      </c>
      <c r="K12" s="70">
        <f>VLOOKUP(J12,Letnice!$A$16:$B$28,2,FALSE)</f>
        <v>1001</v>
      </c>
      <c r="L12" s="17">
        <v>10</v>
      </c>
      <c r="M12" s="25">
        <v>10</v>
      </c>
      <c r="N12" s="25">
        <v>23</v>
      </c>
      <c r="O12" s="25">
        <v>21</v>
      </c>
      <c r="P12" s="99">
        <f t="shared" si="0"/>
        <v>64</v>
      </c>
      <c r="Q12" s="28">
        <v>18.600000000000001</v>
      </c>
      <c r="R12" s="29">
        <v>0</v>
      </c>
      <c r="S12" s="30">
        <f t="shared" si="1"/>
        <v>18.600000000000001</v>
      </c>
      <c r="T12" s="28">
        <v>20.3</v>
      </c>
      <c r="U12" s="29">
        <v>0</v>
      </c>
      <c r="V12" s="30">
        <f t="shared" si="2"/>
        <v>20.3</v>
      </c>
      <c r="W12" s="31">
        <f t="shared" si="3"/>
        <v>1026.1000000000001</v>
      </c>
      <c r="X12" s="102">
        <f t="shared" si="4"/>
        <v>0</v>
      </c>
      <c r="Y12" s="5"/>
      <c r="Z12" s="101"/>
      <c r="AA12" s="101"/>
    </row>
    <row r="13" spans="1:27" ht="21.75" customHeight="1">
      <c r="A13" s="32">
        <f t="shared" si="5"/>
        <v>9</v>
      </c>
      <c r="B13" s="17">
        <v>89</v>
      </c>
      <c r="C13" s="46" t="s">
        <v>82</v>
      </c>
      <c r="D13" s="105" t="s">
        <v>113</v>
      </c>
      <c r="E13" s="104" t="s">
        <v>120</v>
      </c>
      <c r="F13" s="53" t="s">
        <v>146</v>
      </c>
      <c r="G13" s="66">
        <v>2008</v>
      </c>
      <c r="H13" s="66">
        <v>2009</v>
      </c>
      <c r="I13" s="66">
        <v>2008</v>
      </c>
      <c r="J13" s="74">
        <f>VLOOKUP(G13,Letnice!$A$2:$B$7,2,FALSE)+VLOOKUP(H13,Letnice!$A$2:$B$7,2,FALSE)+VLOOKUP(I13,Letnice!$A$2:$B$7,2,FALSE)</f>
        <v>26</v>
      </c>
      <c r="K13" s="70">
        <f>VLOOKUP(J13,Letnice!$A$16:$B$28,2,FALSE)</f>
        <v>1003</v>
      </c>
      <c r="L13" s="17">
        <v>10</v>
      </c>
      <c r="M13" s="25">
        <v>10</v>
      </c>
      <c r="N13" s="25">
        <v>24</v>
      </c>
      <c r="O13" s="25">
        <v>18</v>
      </c>
      <c r="P13" s="99">
        <f t="shared" si="0"/>
        <v>62</v>
      </c>
      <c r="Q13" s="28">
        <v>20</v>
      </c>
      <c r="R13" s="29">
        <v>0</v>
      </c>
      <c r="S13" s="30">
        <f t="shared" si="1"/>
        <v>20</v>
      </c>
      <c r="T13" s="28">
        <v>20.09</v>
      </c>
      <c r="U13" s="29">
        <v>0</v>
      </c>
      <c r="V13" s="30">
        <f t="shared" si="2"/>
        <v>20.09</v>
      </c>
      <c r="W13" s="31">
        <f t="shared" si="3"/>
        <v>1024.9100000000001</v>
      </c>
      <c r="X13" s="102">
        <f t="shared" si="4"/>
        <v>0</v>
      </c>
      <c r="Y13" s="5"/>
      <c r="Z13" s="101"/>
      <c r="AA13" s="101"/>
    </row>
    <row r="14" spans="1:27" ht="21.75" customHeight="1">
      <c r="A14" s="32">
        <f t="shared" si="5"/>
        <v>10</v>
      </c>
      <c r="B14" s="17">
        <v>111</v>
      </c>
      <c r="C14" s="46" t="s">
        <v>58</v>
      </c>
      <c r="D14" s="105" t="s">
        <v>105</v>
      </c>
      <c r="E14" s="104" t="s">
        <v>120</v>
      </c>
      <c r="F14" s="53" t="s">
        <v>123</v>
      </c>
      <c r="G14" s="66">
        <v>2006</v>
      </c>
      <c r="H14" s="66">
        <v>2008</v>
      </c>
      <c r="I14" s="66">
        <v>2009</v>
      </c>
      <c r="J14" s="74">
        <f>VLOOKUP(G14,Letnice!$A$2:$B$7,2,FALSE)+VLOOKUP(H14,Letnice!$A$2:$B$7,2,FALSE)+VLOOKUP(I14,Letnice!$A$2:$B$7,2,FALSE)</f>
        <v>28</v>
      </c>
      <c r="K14" s="70">
        <f>VLOOKUP(J14,Letnice!$A$16:$B$28,2,FALSE)</f>
        <v>1002</v>
      </c>
      <c r="L14" s="17">
        <v>10</v>
      </c>
      <c r="M14" s="25">
        <v>9</v>
      </c>
      <c r="N14" s="25">
        <v>21</v>
      </c>
      <c r="O14" s="25">
        <v>23</v>
      </c>
      <c r="P14" s="99">
        <f t="shared" si="0"/>
        <v>63</v>
      </c>
      <c r="Q14" s="28">
        <v>18.600000000000001</v>
      </c>
      <c r="R14" s="29">
        <v>0</v>
      </c>
      <c r="S14" s="30">
        <f t="shared" si="1"/>
        <v>18.600000000000001</v>
      </c>
      <c r="T14" s="28">
        <v>17.48</v>
      </c>
      <c r="U14" s="29">
        <v>5</v>
      </c>
      <c r="V14" s="30">
        <f t="shared" si="2"/>
        <v>22.48</v>
      </c>
      <c r="W14" s="31">
        <f t="shared" si="3"/>
        <v>1023.92</v>
      </c>
      <c r="X14" s="102">
        <f t="shared" si="4"/>
        <v>0</v>
      </c>
      <c r="Y14" s="5"/>
      <c r="Z14" s="101"/>
      <c r="AA14" s="101"/>
    </row>
    <row r="15" spans="1:27" ht="21.75" customHeight="1">
      <c r="A15" s="32">
        <f t="shared" si="5"/>
        <v>11</v>
      </c>
      <c r="B15" s="17">
        <v>91</v>
      </c>
      <c r="C15" s="46" t="s">
        <v>73</v>
      </c>
      <c r="D15" s="105" t="s">
        <v>108</v>
      </c>
      <c r="E15" s="104" t="s">
        <v>120</v>
      </c>
      <c r="F15" s="53" t="s">
        <v>137</v>
      </c>
      <c r="G15" s="66">
        <v>2007</v>
      </c>
      <c r="H15" s="66">
        <v>2006</v>
      </c>
      <c r="I15" s="66">
        <v>2006</v>
      </c>
      <c r="J15" s="74">
        <f>VLOOKUP(G15,Letnice!$A$2:$B$7,2,FALSE)+VLOOKUP(H15,Letnice!$A$2:$B$7,2,FALSE)+VLOOKUP(I15,Letnice!$A$2:$B$7,2,FALSE)</f>
        <v>32</v>
      </c>
      <c r="K15" s="70">
        <f>VLOOKUP(J15,Letnice!$A$16:$B$28,2,FALSE)</f>
        <v>1001</v>
      </c>
      <c r="L15" s="17">
        <v>9</v>
      </c>
      <c r="M15" s="25">
        <v>10</v>
      </c>
      <c r="N15" s="25">
        <v>23</v>
      </c>
      <c r="O15" s="25">
        <v>26</v>
      </c>
      <c r="P15" s="99">
        <f t="shared" si="0"/>
        <v>68</v>
      </c>
      <c r="Q15" s="28">
        <v>17.2</v>
      </c>
      <c r="R15" s="29">
        <v>0</v>
      </c>
      <c r="S15" s="30">
        <f t="shared" si="1"/>
        <v>17.2</v>
      </c>
      <c r="T15" s="28">
        <v>20.63</v>
      </c>
      <c r="U15" s="29">
        <v>10</v>
      </c>
      <c r="V15" s="30">
        <f t="shared" si="2"/>
        <v>30.63</v>
      </c>
      <c r="W15" s="31">
        <f t="shared" si="3"/>
        <v>1021.1699999999998</v>
      </c>
      <c r="X15" s="102">
        <f t="shared" si="4"/>
        <v>0</v>
      </c>
      <c r="Y15" s="5"/>
      <c r="Z15" s="183"/>
      <c r="AA15" s="101"/>
    </row>
    <row r="16" spans="1:27" ht="21.75" customHeight="1">
      <c r="A16" s="32">
        <f t="shared" si="5"/>
        <v>12</v>
      </c>
      <c r="B16" s="17">
        <v>90</v>
      </c>
      <c r="C16" s="46" t="s">
        <v>64</v>
      </c>
      <c r="D16" s="105" t="s">
        <v>107</v>
      </c>
      <c r="E16" s="104" t="s">
        <v>120</v>
      </c>
      <c r="F16" s="53" t="s">
        <v>129</v>
      </c>
      <c r="G16" s="66">
        <v>2006</v>
      </c>
      <c r="H16" s="66">
        <v>2006</v>
      </c>
      <c r="I16" s="66">
        <v>2006</v>
      </c>
      <c r="J16" s="74">
        <f>VLOOKUP(G16,Letnice!$A$2:$B$7,2,FALSE)+VLOOKUP(H16,Letnice!$A$2:$B$7,2,FALSE)+VLOOKUP(I16,Letnice!$A$2:$B$7,2,FALSE)</f>
        <v>33</v>
      </c>
      <c r="K16" s="70">
        <f>VLOOKUP(J16,Letnice!$A$16:$B$28,2,FALSE)</f>
        <v>1000</v>
      </c>
      <c r="L16" s="17">
        <v>9</v>
      </c>
      <c r="M16" s="25">
        <v>10</v>
      </c>
      <c r="N16" s="25">
        <v>22</v>
      </c>
      <c r="O16" s="25">
        <v>19</v>
      </c>
      <c r="P16" s="99">
        <f t="shared" si="0"/>
        <v>60</v>
      </c>
      <c r="Q16" s="28">
        <v>19.8</v>
      </c>
      <c r="R16" s="29">
        <v>0</v>
      </c>
      <c r="S16" s="30">
        <f t="shared" si="1"/>
        <v>19.8</v>
      </c>
      <c r="T16" s="28">
        <v>21.2</v>
      </c>
      <c r="U16" s="29">
        <v>0</v>
      </c>
      <c r="V16" s="30">
        <f t="shared" si="2"/>
        <v>21.2</v>
      </c>
      <c r="W16" s="31">
        <f t="shared" si="3"/>
        <v>1019</v>
      </c>
      <c r="X16" s="102">
        <f t="shared" si="4"/>
        <v>0</v>
      </c>
      <c r="Y16" s="5"/>
      <c r="Z16" s="101"/>
      <c r="AA16" s="101"/>
    </row>
    <row r="17" spans="1:27" ht="21.75" customHeight="1">
      <c r="A17" s="32">
        <f t="shared" si="5"/>
        <v>13</v>
      </c>
      <c r="B17" s="17">
        <v>87</v>
      </c>
      <c r="C17" s="46" t="s">
        <v>75</v>
      </c>
      <c r="D17" s="105" t="s">
        <v>109</v>
      </c>
      <c r="E17" s="104" t="s">
        <v>120</v>
      </c>
      <c r="F17" s="53" t="s">
        <v>139</v>
      </c>
      <c r="G17" s="66">
        <v>2006</v>
      </c>
      <c r="H17" s="66">
        <v>2008</v>
      </c>
      <c r="I17" s="66">
        <v>2006</v>
      </c>
      <c r="J17" s="74">
        <f>VLOOKUP(G17,Letnice!$A$2:$B$7,2,FALSE)+VLOOKUP(H17,Letnice!$A$2:$B$7,2,FALSE)+VLOOKUP(I17,Letnice!$A$2:$B$7,2,FALSE)</f>
        <v>31</v>
      </c>
      <c r="K17" s="70">
        <f>VLOOKUP(J17,Letnice!$A$16:$B$28,2,FALSE)</f>
        <v>1001</v>
      </c>
      <c r="L17" s="17">
        <v>8</v>
      </c>
      <c r="M17" s="25">
        <v>10</v>
      </c>
      <c r="N17" s="25">
        <v>23</v>
      </c>
      <c r="O17" s="25">
        <v>18</v>
      </c>
      <c r="P17" s="99">
        <f t="shared" si="0"/>
        <v>59</v>
      </c>
      <c r="Q17" s="28">
        <v>15.9</v>
      </c>
      <c r="R17" s="29">
        <v>5</v>
      </c>
      <c r="S17" s="30">
        <f t="shared" si="1"/>
        <v>20.9</v>
      </c>
      <c r="T17" s="28">
        <v>20.2</v>
      </c>
      <c r="U17" s="29">
        <v>0</v>
      </c>
      <c r="V17" s="30">
        <f t="shared" si="2"/>
        <v>20.2</v>
      </c>
      <c r="W17" s="31">
        <f t="shared" si="3"/>
        <v>1018.9</v>
      </c>
      <c r="X17" s="102">
        <f t="shared" si="4"/>
        <v>0</v>
      </c>
      <c r="Y17" s="5"/>
      <c r="Z17" s="101"/>
      <c r="AA17" s="101"/>
    </row>
    <row r="18" spans="1:27" ht="21.75" customHeight="1">
      <c r="A18" s="32">
        <f t="shared" si="5"/>
        <v>14</v>
      </c>
      <c r="B18" s="17">
        <v>107</v>
      </c>
      <c r="C18" s="46" t="s">
        <v>102</v>
      </c>
      <c r="D18" s="105" t="s">
        <v>119</v>
      </c>
      <c r="E18" s="104" t="s">
        <v>120</v>
      </c>
      <c r="F18" s="53" t="s">
        <v>272</v>
      </c>
      <c r="G18" s="66">
        <v>2007</v>
      </c>
      <c r="H18" s="66">
        <v>2010</v>
      </c>
      <c r="I18" s="66">
        <v>2009</v>
      </c>
      <c r="J18" s="74">
        <f>VLOOKUP(G18,Letnice!$A$2:$B$7,2,FALSE)+VLOOKUP(H18,Letnice!$A$2:$B$7,2,FALSE)+VLOOKUP(I18,Letnice!$A$2:$B$7,2,FALSE)</f>
        <v>25</v>
      </c>
      <c r="K18" s="70">
        <f>VLOOKUP(J18,Letnice!$A$16:$B$28,2,FALSE)</f>
        <v>1003</v>
      </c>
      <c r="L18" s="17">
        <v>10</v>
      </c>
      <c r="M18" s="25">
        <v>10</v>
      </c>
      <c r="N18" s="25">
        <v>19</v>
      </c>
      <c r="O18" s="25">
        <v>31</v>
      </c>
      <c r="P18" s="99">
        <f t="shared" si="0"/>
        <v>70</v>
      </c>
      <c r="Q18" s="28">
        <v>27.1</v>
      </c>
      <c r="R18" s="29">
        <v>10</v>
      </c>
      <c r="S18" s="30">
        <f t="shared" si="1"/>
        <v>37.1</v>
      </c>
      <c r="T18" s="28">
        <v>18.03</v>
      </c>
      <c r="U18" s="29">
        <v>0</v>
      </c>
      <c r="V18" s="30">
        <f t="shared" si="2"/>
        <v>18.03</v>
      </c>
      <c r="W18" s="31">
        <f t="shared" si="3"/>
        <v>1017.87</v>
      </c>
      <c r="X18" s="102">
        <f t="shared" si="4"/>
        <v>0</v>
      </c>
      <c r="Y18" s="5"/>
      <c r="Z18" s="101"/>
      <c r="AA18" s="101"/>
    </row>
    <row r="19" spans="1:27" ht="21.75" customHeight="1">
      <c r="A19" s="32">
        <f t="shared" si="5"/>
        <v>15</v>
      </c>
      <c r="B19" s="17">
        <v>102</v>
      </c>
      <c r="C19" s="46" t="s">
        <v>77</v>
      </c>
      <c r="D19" s="105" t="s">
        <v>111</v>
      </c>
      <c r="E19" s="104" t="s">
        <v>120</v>
      </c>
      <c r="F19" s="53" t="s">
        <v>141</v>
      </c>
      <c r="G19" s="66">
        <v>2006</v>
      </c>
      <c r="H19" s="66">
        <v>2006</v>
      </c>
      <c r="I19" s="66">
        <v>2007</v>
      </c>
      <c r="J19" s="74">
        <f>VLOOKUP(G19,Letnice!$A$2:$B$7,2,FALSE)+VLOOKUP(H19,Letnice!$A$2:$B$7,2,FALSE)+VLOOKUP(I19,Letnice!$A$2:$B$7,2,FALSE)</f>
        <v>32</v>
      </c>
      <c r="K19" s="70">
        <f>VLOOKUP(J19,Letnice!$A$16:$B$28,2,FALSE)</f>
        <v>1001</v>
      </c>
      <c r="L19" s="17">
        <v>9</v>
      </c>
      <c r="M19" s="25">
        <v>10</v>
      </c>
      <c r="N19" s="25">
        <v>24</v>
      </c>
      <c r="O19" s="25">
        <v>16</v>
      </c>
      <c r="P19" s="99">
        <f t="shared" si="0"/>
        <v>59</v>
      </c>
      <c r="Q19" s="28">
        <v>16.600000000000001</v>
      </c>
      <c r="R19" s="29">
        <v>10</v>
      </c>
      <c r="S19" s="30">
        <f t="shared" si="1"/>
        <v>26.6</v>
      </c>
      <c r="T19" s="28">
        <v>18.2</v>
      </c>
      <c r="U19" s="29">
        <v>0</v>
      </c>
      <c r="V19" s="30">
        <f t="shared" si="2"/>
        <v>18.2</v>
      </c>
      <c r="W19" s="31">
        <f t="shared" si="3"/>
        <v>1015.1999999999999</v>
      </c>
      <c r="X19" s="102">
        <f t="shared" si="4"/>
        <v>0</v>
      </c>
      <c r="Y19" s="5"/>
      <c r="Z19" s="101"/>
      <c r="AA19" s="101"/>
    </row>
    <row r="20" spans="1:27" ht="21.75" customHeight="1">
      <c r="A20" s="32">
        <f t="shared" si="5"/>
        <v>16</v>
      </c>
      <c r="B20" s="17">
        <v>106</v>
      </c>
      <c r="C20" s="46" t="s">
        <v>92</v>
      </c>
      <c r="D20" s="105" t="s">
        <v>117</v>
      </c>
      <c r="E20" s="104" t="s">
        <v>120</v>
      </c>
      <c r="F20" s="53" t="s">
        <v>156</v>
      </c>
      <c r="G20" s="66">
        <v>2006</v>
      </c>
      <c r="H20" s="66">
        <v>2007</v>
      </c>
      <c r="I20" s="66">
        <v>2006</v>
      </c>
      <c r="J20" s="74">
        <f>VLOOKUP(G20,Letnice!$A$2:$B$7,2,FALSE)+VLOOKUP(H20,Letnice!$A$2:$B$7,2,FALSE)+VLOOKUP(I20,Letnice!$A$2:$B$7,2,FALSE)</f>
        <v>32</v>
      </c>
      <c r="K20" s="70">
        <f>VLOOKUP(J20,Letnice!$A$16:$B$28,2,FALSE)</f>
        <v>1001</v>
      </c>
      <c r="L20" s="17">
        <v>10</v>
      </c>
      <c r="M20" s="25">
        <v>10</v>
      </c>
      <c r="N20" s="25">
        <v>14</v>
      </c>
      <c r="O20" s="25">
        <v>19</v>
      </c>
      <c r="P20" s="99">
        <f t="shared" si="0"/>
        <v>53</v>
      </c>
      <c r="Q20" s="28">
        <v>18.399999999999999</v>
      </c>
      <c r="R20" s="29">
        <v>0</v>
      </c>
      <c r="S20" s="30">
        <f t="shared" si="1"/>
        <v>18.399999999999999</v>
      </c>
      <c r="T20" s="28">
        <v>22.26</v>
      </c>
      <c r="U20" s="29">
        <v>0</v>
      </c>
      <c r="V20" s="30">
        <f t="shared" si="2"/>
        <v>22.26</v>
      </c>
      <c r="W20" s="31">
        <f t="shared" si="3"/>
        <v>1013.34</v>
      </c>
      <c r="X20" s="102">
        <f t="shared" si="4"/>
        <v>0</v>
      </c>
      <c r="Y20" s="5"/>
      <c r="Z20" s="101"/>
      <c r="AA20" s="101"/>
    </row>
    <row r="21" spans="1:27" ht="21.75" customHeight="1">
      <c r="A21" s="32">
        <f t="shared" si="5"/>
        <v>17</v>
      </c>
      <c r="B21" s="17">
        <v>99</v>
      </c>
      <c r="C21" s="46" t="s">
        <v>95</v>
      </c>
      <c r="D21" s="105" t="s">
        <v>118</v>
      </c>
      <c r="E21" s="104" t="s">
        <v>120</v>
      </c>
      <c r="F21" s="53" t="s">
        <v>159</v>
      </c>
      <c r="G21" s="66">
        <v>2006</v>
      </c>
      <c r="H21" s="66">
        <v>2007</v>
      </c>
      <c r="I21" s="66">
        <v>2009</v>
      </c>
      <c r="J21" s="74">
        <f>VLOOKUP(G21,Letnice!$A$2:$B$7,2,FALSE)+VLOOKUP(H21,Letnice!$A$2:$B$7,2,FALSE)+VLOOKUP(I21,Letnice!$A$2:$B$7,2,FALSE)</f>
        <v>29</v>
      </c>
      <c r="K21" s="70">
        <f>VLOOKUP(J21,Letnice!$A$16:$B$28,2,FALSE)</f>
        <v>1002</v>
      </c>
      <c r="L21" s="17">
        <v>10</v>
      </c>
      <c r="M21" s="25">
        <v>7</v>
      </c>
      <c r="N21" s="25">
        <v>16</v>
      </c>
      <c r="O21" s="25">
        <v>20</v>
      </c>
      <c r="P21" s="99">
        <f t="shared" si="0"/>
        <v>53</v>
      </c>
      <c r="Q21" s="28">
        <v>16.899999999999999</v>
      </c>
      <c r="R21" s="29">
        <v>0</v>
      </c>
      <c r="S21" s="30">
        <f t="shared" si="1"/>
        <v>16.899999999999999</v>
      </c>
      <c r="T21" s="28">
        <v>20.88</v>
      </c>
      <c r="U21" s="29">
        <v>5</v>
      </c>
      <c r="V21" s="30">
        <f t="shared" si="2"/>
        <v>25.88</v>
      </c>
      <c r="W21" s="31">
        <f t="shared" si="3"/>
        <v>1012.2199999999999</v>
      </c>
      <c r="X21" s="102">
        <f t="shared" si="4"/>
        <v>0</v>
      </c>
      <c r="Y21" s="5"/>
      <c r="Z21" s="101"/>
      <c r="AA21" s="101"/>
    </row>
    <row r="22" spans="1:27" ht="21.75" customHeight="1">
      <c r="A22" s="32">
        <f t="shared" si="5"/>
        <v>18</v>
      </c>
      <c r="B22" s="17">
        <v>98</v>
      </c>
      <c r="C22" s="46" t="s">
        <v>66</v>
      </c>
      <c r="D22" s="105" t="s">
        <v>108</v>
      </c>
      <c r="E22" s="104" t="s">
        <v>120</v>
      </c>
      <c r="F22" s="53" t="s">
        <v>131</v>
      </c>
      <c r="G22" s="66">
        <v>2008</v>
      </c>
      <c r="H22" s="66">
        <v>2007</v>
      </c>
      <c r="I22" s="66">
        <v>2008</v>
      </c>
      <c r="J22" s="74">
        <f>VLOOKUP(G22,Letnice!$A$2:$B$7,2,FALSE)+VLOOKUP(H22,Letnice!$A$2:$B$7,2,FALSE)+VLOOKUP(I22,Letnice!$A$2:$B$7,2,FALSE)</f>
        <v>28</v>
      </c>
      <c r="K22" s="70">
        <f>VLOOKUP(J22,Letnice!$A$16:$B$28,2,FALSE)</f>
        <v>1002</v>
      </c>
      <c r="L22" s="17">
        <v>10</v>
      </c>
      <c r="M22" s="25">
        <v>9</v>
      </c>
      <c r="N22" s="25">
        <v>14</v>
      </c>
      <c r="O22" s="25">
        <v>21</v>
      </c>
      <c r="P22" s="99">
        <f t="shared" si="0"/>
        <v>54</v>
      </c>
      <c r="Q22" s="28">
        <v>19.399999999999999</v>
      </c>
      <c r="R22" s="29">
        <v>10</v>
      </c>
      <c r="S22" s="30">
        <f t="shared" si="1"/>
        <v>29.4</v>
      </c>
      <c r="T22" s="28">
        <v>17.93</v>
      </c>
      <c r="U22" s="29">
        <v>0</v>
      </c>
      <c r="V22" s="30">
        <f t="shared" si="2"/>
        <v>17.93</v>
      </c>
      <c r="W22" s="31">
        <f t="shared" si="3"/>
        <v>1008.67</v>
      </c>
      <c r="X22" s="102">
        <f t="shared" si="4"/>
        <v>0</v>
      </c>
      <c r="Y22" s="5"/>
      <c r="Z22" s="101"/>
      <c r="AA22" s="101"/>
    </row>
    <row r="23" spans="1:27" ht="21.75" customHeight="1">
      <c r="A23" s="32">
        <f t="shared" si="5"/>
        <v>19</v>
      </c>
      <c r="B23" s="17">
        <v>103</v>
      </c>
      <c r="C23" s="46" t="s">
        <v>103</v>
      </c>
      <c r="D23" s="105" t="s">
        <v>119</v>
      </c>
      <c r="E23" s="104" t="s">
        <v>120</v>
      </c>
      <c r="F23" s="53" t="s">
        <v>165</v>
      </c>
      <c r="G23" s="66">
        <v>2006</v>
      </c>
      <c r="H23" s="66">
        <v>2007</v>
      </c>
      <c r="I23" s="66">
        <v>2010</v>
      </c>
      <c r="J23" s="74">
        <f>VLOOKUP(G23,Letnice!$A$2:$B$7,2,FALSE)+VLOOKUP(H23,Letnice!$A$2:$B$7,2,FALSE)+VLOOKUP(I23,Letnice!$A$2:$B$7,2,FALSE)</f>
        <v>28</v>
      </c>
      <c r="K23" s="70">
        <f>VLOOKUP(J23,Letnice!$A$16:$B$28,2,FALSE)</f>
        <v>1002</v>
      </c>
      <c r="L23" s="17">
        <v>10</v>
      </c>
      <c r="M23" s="25">
        <v>10</v>
      </c>
      <c r="N23" s="25">
        <v>20</v>
      </c>
      <c r="O23" s="25">
        <v>20</v>
      </c>
      <c r="P23" s="99">
        <f t="shared" si="0"/>
        <v>60</v>
      </c>
      <c r="Q23" s="28">
        <v>23.8</v>
      </c>
      <c r="R23" s="29">
        <v>10</v>
      </c>
      <c r="S23" s="30">
        <f t="shared" si="1"/>
        <v>33.799999999999997</v>
      </c>
      <c r="T23" s="28">
        <v>20.38</v>
      </c>
      <c r="U23" s="29">
        <v>0</v>
      </c>
      <c r="V23" s="30">
        <f t="shared" si="2"/>
        <v>20.38</v>
      </c>
      <c r="W23" s="31">
        <f t="shared" si="3"/>
        <v>1007.8199999999999</v>
      </c>
      <c r="X23" s="102">
        <f t="shared" si="4"/>
        <v>0</v>
      </c>
      <c r="Y23" s="5"/>
      <c r="Z23" s="101"/>
      <c r="AA23" s="101"/>
    </row>
    <row r="24" spans="1:27" ht="21.75" customHeight="1">
      <c r="A24" s="32">
        <f t="shared" si="5"/>
        <v>20</v>
      </c>
      <c r="B24" s="17">
        <v>73</v>
      </c>
      <c r="C24" s="46" t="s">
        <v>79</v>
      </c>
      <c r="D24" s="105" t="s">
        <v>106</v>
      </c>
      <c r="E24" s="104" t="s">
        <v>120</v>
      </c>
      <c r="F24" s="53" t="s">
        <v>143</v>
      </c>
      <c r="G24" s="66">
        <v>2008</v>
      </c>
      <c r="H24" s="66">
        <v>2008</v>
      </c>
      <c r="I24" s="66">
        <v>2008</v>
      </c>
      <c r="J24" s="74">
        <f>VLOOKUP(G24,Letnice!$A$2:$B$7,2,FALSE)+VLOOKUP(H24,Letnice!$A$2:$B$7,2,FALSE)+VLOOKUP(I24,Letnice!$A$2:$B$7,2,FALSE)</f>
        <v>27</v>
      </c>
      <c r="K24" s="70">
        <f>VLOOKUP(J24,Letnice!$A$16:$B$28,2,FALSE)</f>
        <v>1002</v>
      </c>
      <c r="L24" s="17">
        <v>8</v>
      </c>
      <c r="M24" s="25">
        <v>10</v>
      </c>
      <c r="N24" s="25">
        <v>22</v>
      </c>
      <c r="O24" s="25">
        <v>14</v>
      </c>
      <c r="P24" s="99">
        <f t="shared" si="0"/>
        <v>54</v>
      </c>
      <c r="Q24" s="28">
        <v>23.1</v>
      </c>
      <c r="R24" s="29">
        <v>0</v>
      </c>
      <c r="S24" s="30">
        <f t="shared" si="1"/>
        <v>23.1</v>
      </c>
      <c r="T24" s="28">
        <v>25.58</v>
      </c>
      <c r="U24" s="29">
        <v>0</v>
      </c>
      <c r="V24" s="30">
        <f t="shared" si="2"/>
        <v>25.58</v>
      </c>
      <c r="W24" s="31">
        <f t="shared" si="3"/>
        <v>1007.32</v>
      </c>
      <c r="X24" s="102">
        <f t="shared" si="4"/>
        <v>0</v>
      </c>
      <c r="Y24" s="5"/>
      <c r="Z24" s="101"/>
      <c r="AA24" s="101"/>
    </row>
    <row r="25" spans="1:27" ht="21.75" customHeight="1">
      <c r="A25" s="32">
        <f t="shared" si="5"/>
        <v>21</v>
      </c>
      <c r="B25" s="17">
        <v>64</v>
      </c>
      <c r="C25" s="46" t="s">
        <v>74</v>
      </c>
      <c r="D25" s="105" t="s">
        <v>109</v>
      </c>
      <c r="E25" s="104" t="s">
        <v>120</v>
      </c>
      <c r="F25" s="53" t="s">
        <v>138</v>
      </c>
      <c r="G25" s="66">
        <v>2007</v>
      </c>
      <c r="H25" s="66">
        <v>2008</v>
      </c>
      <c r="I25" s="66">
        <v>2007</v>
      </c>
      <c r="J25" s="74">
        <f>VLOOKUP(G25,Letnice!$A$2:$B$7,2,FALSE)+VLOOKUP(H25,Letnice!$A$2:$B$7,2,FALSE)+VLOOKUP(I25,Letnice!$A$2:$B$7,2,FALSE)</f>
        <v>29</v>
      </c>
      <c r="K25" s="70">
        <f>VLOOKUP(J25,Letnice!$A$16:$B$28,2,FALSE)</f>
        <v>1002</v>
      </c>
      <c r="L25" s="17">
        <v>10</v>
      </c>
      <c r="M25" s="25">
        <v>10</v>
      </c>
      <c r="N25" s="25">
        <v>25</v>
      </c>
      <c r="O25" s="25">
        <v>23</v>
      </c>
      <c r="P25" s="99">
        <f t="shared" si="0"/>
        <v>68</v>
      </c>
      <c r="Q25" s="28">
        <v>32.200000000000003</v>
      </c>
      <c r="R25" s="29">
        <v>10</v>
      </c>
      <c r="S25" s="30">
        <f t="shared" si="1"/>
        <v>42.2</v>
      </c>
      <c r="T25" s="28">
        <v>21.42</v>
      </c>
      <c r="U25" s="29">
        <v>0</v>
      </c>
      <c r="V25" s="30">
        <f t="shared" si="2"/>
        <v>21.42</v>
      </c>
      <c r="W25" s="31">
        <f t="shared" si="3"/>
        <v>1006.3799999999999</v>
      </c>
      <c r="X25" s="102">
        <f t="shared" si="4"/>
        <v>0</v>
      </c>
      <c r="Y25" s="5"/>
      <c r="Z25" s="101"/>
      <c r="AA25" s="101"/>
    </row>
    <row r="26" spans="1:27" ht="21.75" customHeight="1">
      <c r="A26" s="32">
        <f t="shared" si="5"/>
        <v>22</v>
      </c>
      <c r="B26" s="17">
        <v>78</v>
      </c>
      <c r="C26" s="46" t="s">
        <v>67</v>
      </c>
      <c r="D26" s="105" t="s">
        <v>108</v>
      </c>
      <c r="E26" s="104" t="s">
        <v>120</v>
      </c>
      <c r="F26" s="53" t="s">
        <v>132</v>
      </c>
      <c r="G26" s="66">
        <v>2010</v>
      </c>
      <c r="H26" s="66">
        <v>2009</v>
      </c>
      <c r="I26" s="66">
        <v>2008</v>
      </c>
      <c r="J26" s="74">
        <f>VLOOKUP(G26,Letnice!$A$2:$B$7,2,FALSE)+VLOOKUP(H26,Letnice!$A$2:$B$7,2,FALSE)+VLOOKUP(I26,Letnice!$A$2:$B$7,2,FALSE)</f>
        <v>24</v>
      </c>
      <c r="K26" s="70">
        <f>VLOOKUP(J26,Letnice!$A$16:$B$28,2,FALSE)</f>
        <v>1003</v>
      </c>
      <c r="L26" s="17">
        <v>10</v>
      </c>
      <c r="M26" s="25">
        <v>10</v>
      </c>
      <c r="N26" s="25">
        <v>25</v>
      </c>
      <c r="O26" s="25">
        <v>24</v>
      </c>
      <c r="P26" s="99">
        <f t="shared" si="0"/>
        <v>69</v>
      </c>
      <c r="Q26" s="28">
        <v>23.3</v>
      </c>
      <c r="R26" s="29">
        <v>0</v>
      </c>
      <c r="S26" s="30">
        <f t="shared" si="1"/>
        <v>23.3</v>
      </c>
      <c r="T26" s="28">
        <v>28.52</v>
      </c>
      <c r="U26" s="29">
        <v>15</v>
      </c>
      <c r="V26" s="30">
        <f t="shared" si="2"/>
        <v>43.519999999999996</v>
      </c>
      <c r="W26" s="31">
        <f t="shared" si="3"/>
        <v>1005.1800000000001</v>
      </c>
      <c r="X26" s="102">
        <f t="shared" si="4"/>
        <v>0</v>
      </c>
      <c r="Y26" s="5"/>
      <c r="Z26" s="101"/>
      <c r="AA26" s="101"/>
    </row>
    <row r="27" spans="1:27" ht="21.75" customHeight="1">
      <c r="A27" s="32">
        <f t="shared" si="5"/>
        <v>23</v>
      </c>
      <c r="B27" s="17">
        <v>79</v>
      </c>
      <c r="C27" s="46" t="s">
        <v>63</v>
      </c>
      <c r="D27" s="105" t="s">
        <v>106</v>
      </c>
      <c r="E27" s="104" t="s">
        <v>120</v>
      </c>
      <c r="F27" s="53" t="s">
        <v>128</v>
      </c>
      <c r="G27" s="66">
        <v>2007</v>
      </c>
      <c r="H27" s="66">
        <v>2006</v>
      </c>
      <c r="I27" s="66">
        <v>2007</v>
      </c>
      <c r="J27" s="74">
        <f>VLOOKUP(G27,Letnice!$A$2:$B$7,2,FALSE)+VLOOKUP(H27,Letnice!$A$2:$B$7,2,FALSE)+VLOOKUP(I27,Letnice!$A$2:$B$7,2,FALSE)</f>
        <v>31</v>
      </c>
      <c r="K27" s="70">
        <f>VLOOKUP(J27,Letnice!$A$16:$B$28,2,FALSE)</f>
        <v>1001</v>
      </c>
      <c r="L27" s="17">
        <v>10</v>
      </c>
      <c r="M27" s="25">
        <v>8</v>
      </c>
      <c r="N27" s="25">
        <v>18</v>
      </c>
      <c r="O27" s="25">
        <v>18</v>
      </c>
      <c r="P27" s="99">
        <f t="shared" si="0"/>
        <v>54</v>
      </c>
      <c r="Q27" s="28">
        <v>20.6</v>
      </c>
      <c r="R27" s="29">
        <v>10</v>
      </c>
      <c r="S27" s="30">
        <f t="shared" si="1"/>
        <v>30.6</v>
      </c>
      <c r="T27" s="28">
        <v>19.27</v>
      </c>
      <c r="U27" s="29">
        <v>0</v>
      </c>
      <c r="V27" s="30">
        <f t="shared" si="2"/>
        <v>19.27</v>
      </c>
      <c r="W27" s="31">
        <f t="shared" si="3"/>
        <v>1005.13</v>
      </c>
      <c r="X27" s="102">
        <f t="shared" si="4"/>
        <v>0</v>
      </c>
      <c r="Y27" s="5"/>
      <c r="Z27" s="101"/>
      <c r="AA27" s="101"/>
    </row>
    <row r="28" spans="1:27" ht="21.75" customHeight="1">
      <c r="A28" s="32">
        <f t="shared" si="5"/>
        <v>24</v>
      </c>
      <c r="B28" s="17">
        <v>75</v>
      </c>
      <c r="C28" s="46" t="s">
        <v>86</v>
      </c>
      <c r="D28" s="105" t="s">
        <v>106</v>
      </c>
      <c r="E28" s="104" t="s">
        <v>120</v>
      </c>
      <c r="F28" s="53" t="s">
        <v>150</v>
      </c>
      <c r="G28" s="66">
        <v>2008</v>
      </c>
      <c r="H28" s="66">
        <v>2008</v>
      </c>
      <c r="I28" s="66">
        <v>2008</v>
      </c>
      <c r="J28" s="74">
        <f>VLOOKUP(G28,Letnice!$A$2:$B$7,2,FALSE)+VLOOKUP(H28,Letnice!$A$2:$B$7,2,FALSE)+VLOOKUP(I28,Letnice!$A$2:$B$7,2,FALSE)</f>
        <v>27</v>
      </c>
      <c r="K28" s="70">
        <f>VLOOKUP(J28,Letnice!$A$16:$B$28,2,FALSE)</f>
        <v>1002</v>
      </c>
      <c r="L28" s="17">
        <v>8</v>
      </c>
      <c r="M28" s="25">
        <v>10</v>
      </c>
      <c r="N28" s="25">
        <v>24</v>
      </c>
      <c r="O28" s="25">
        <v>20</v>
      </c>
      <c r="P28" s="99">
        <f t="shared" si="0"/>
        <v>62</v>
      </c>
      <c r="Q28" s="28">
        <v>28.7</v>
      </c>
      <c r="R28" s="29">
        <v>10</v>
      </c>
      <c r="S28" s="30">
        <f t="shared" si="1"/>
        <v>38.700000000000003</v>
      </c>
      <c r="T28" s="28">
        <v>21.26</v>
      </c>
      <c r="U28" s="29">
        <v>0</v>
      </c>
      <c r="V28" s="30">
        <f t="shared" si="2"/>
        <v>21.26</v>
      </c>
      <c r="W28" s="31">
        <f t="shared" si="3"/>
        <v>1004.04</v>
      </c>
      <c r="X28" s="102">
        <f t="shared" si="4"/>
        <v>0</v>
      </c>
      <c r="Y28" s="5"/>
      <c r="Z28" s="101"/>
      <c r="AA28" s="101"/>
    </row>
    <row r="29" spans="1:27" ht="21.75" customHeight="1">
      <c r="A29" s="32">
        <f t="shared" si="5"/>
        <v>25</v>
      </c>
      <c r="B29" s="17">
        <v>62</v>
      </c>
      <c r="C29" s="46" t="s">
        <v>62</v>
      </c>
      <c r="D29" s="105" t="s">
        <v>106</v>
      </c>
      <c r="E29" s="104" t="s">
        <v>120</v>
      </c>
      <c r="F29" s="53" t="s">
        <v>127</v>
      </c>
      <c r="G29" s="66">
        <v>2008</v>
      </c>
      <c r="H29" s="66">
        <v>2006</v>
      </c>
      <c r="I29" s="66">
        <v>2006</v>
      </c>
      <c r="J29" s="74">
        <f>VLOOKUP(G29,Letnice!$A$2:$B$7,2,FALSE)+VLOOKUP(H29,Letnice!$A$2:$B$7,2,FALSE)+VLOOKUP(I29,Letnice!$A$2:$B$7,2,FALSE)</f>
        <v>31</v>
      </c>
      <c r="K29" s="70">
        <f>VLOOKUP(J29,Letnice!$A$16:$B$28,2,FALSE)</f>
        <v>1001</v>
      </c>
      <c r="L29" s="17">
        <v>10</v>
      </c>
      <c r="M29" s="25">
        <v>6</v>
      </c>
      <c r="N29" s="25">
        <v>22</v>
      </c>
      <c r="O29" s="25">
        <v>18</v>
      </c>
      <c r="P29" s="99">
        <f t="shared" si="0"/>
        <v>56</v>
      </c>
      <c r="Q29" s="28">
        <v>17.7</v>
      </c>
      <c r="R29" s="29">
        <v>0</v>
      </c>
      <c r="S29" s="30">
        <f t="shared" si="1"/>
        <v>17.7</v>
      </c>
      <c r="T29" s="28">
        <v>25.35</v>
      </c>
      <c r="U29" s="29">
        <v>10</v>
      </c>
      <c r="V29" s="30">
        <f t="shared" si="2"/>
        <v>35.35</v>
      </c>
      <c r="W29" s="31">
        <f t="shared" si="3"/>
        <v>1003.9499999999999</v>
      </c>
      <c r="X29" s="102">
        <f t="shared" si="4"/>
        <v>0</v>
      </c>
      <c r="Y29" s="5"/>
      <c r="Z29" s="101"/>
      <c r="AA29" s="101"/>
    </row>
    <row r="30" spans="1:27" ht="21.75" customHeight="1">
      <c r="A30" s="32">
        <f t="shared" si="5"/>
        <v>26</v>
      </c>
      <c r="B30" s="17">
        <v>109</v>
      </c>
      <c r="C30" s="46" t="s">
        <v>89</v>
      </c>
      <c r="D30" s="105" t="s">
        <v>116</v>
      </c>
      <c r="E30" s="104" t="s">
        <v>120</v>
      </c>
      <c r="F30" s="53" t="s">
        <v>153</v>
      </c>
      <c r="G30" s="66">
        <v>2006</v>
      </c>
      <c r="H30" s="66">
        <v>2007</v>
      </c>
      <c r="I30" s="66">
        <v>2008</v>
      </c>
      <c r="J30" s="74">
        <f>VLOOKUP(G30,Letnice!$A$2:$B$7,2,FALSE)+VLOOKUP(H30,Letnice!$A$2:$B$7,2,FALSE)+VLOOKUP(I30,Letnice!$A$2:$B$7,2,FALSE)</f>
        <v>30</v>
      </c>
      <c r="K30" s="70">
        <f>VLOOKUP(J30,Letnice!$A$16:$B$28,2,FALSE)</f>
        <v>1001</v>
      </c>
      <c r="L30" s="17">
        <v>7</v>
      </c>
      <c r="M30" s="25">
        <v>7</v>
      </c>
      <c r="N30" s="25">
        <v>17</v>
      </c>
      <c r="O30" s="25">
        <v>15</v>
      </c>
      <c r="P30" s="99">
        <f t="shared" si="0"/>
        <v>46</v>
      </c>
      <c r="Q30" s="28">
        <v>20.7</v>
      </c>
      <c r="R30" s="29">
        <v>0</v>
      </c>
      <c r="S30" s="30">
        <f t="shared" si="1"/>
        <v>20.7</v>
      </c>
      <c r="T30" s="28">
        <v>22.55</v>
      </c>
      <c r="U30" s="29">
        <v>0</v>
      </c>
      <c r="V30" s="30">
        <f t="shared" si="2"/>
        <v>22.55</v>
      </c>
      <c r="W30" s="31">
        <f t="shared" si="3"/>
        <v>1003.75</v>
      </c>
      <c r="X30" s="102">
        <f t="shared" si="4"/>
        <v>0</v>
      </c>
      <c r="Y30" s="5"/>
      <c r="Z30" s="101"/>
      <c r="AA30" s="101"/>
    </row>
    <row r="31" spans="1:27" ht="21.75" customHeight="1">
      <c r="A31" s="32">
        <f t="shared" si="5"/>
        <v>27</v>
      </c>
      <c r="B31" s="17">
        <v>108</v>
      </c>
      <c r="C31" s="46" t="s">
        <v>78</v>
      </c>
      <c r="D31" s="105" t="s">
        <v>111</v>
      </c>
      <c r="E31" s="104" t="s">
        <v>120</v>
      </c>
      <c r="F31" s="53" t="s">
        <v>142</v>
      </c>
      <c r="G31" s="66">
        <v>2006</v>
      </c>
      <c r="H31" s="66">
        <v>2006</v>
      </c>
      <c r="I31" s="66">
        <v>2006</v>
      </c>
      <c r="J31" s="74">
        <f>VLOOKUP(G31,Letnice!$A$2:$B$7,2,FALSE)+VLOOKUP(H31,Letnice!$A$2:$B$7,2,FALSE)+VLOOKUP(I31,Letnice!$A$2:$B$7,2,FALSE)</f>
        <v>33</v>
      </c>
      <c r="K31" s="70">
        <f>VLOOKUP(J31,Letnice!$A$16:$B$28,2,FALSE)</f>
        <v>1000</v>
      </c>
      <c r="L31" s="17">
        <v>10</v>
      </c>
      <c r="M31" s="25">
        <v>10</v>
      </c>
      <c r="N31" s="25">
        <v>20</v>
      </c>
      <c r="O31" s="25">
        <v>21</v>
      </c>
      <c r="P31" s="99">
        <f t="shared" si="0"/>
        <v>61</v>
      </c>
      <c r="Q31" s="28">
        <v>18.100000000000001</v>
      </c>
      <c r="R31" s="29">
        <v>20</v>
      </c>
      <c r="S31" s="30">
        <f t="shared" si="1"/>
        <v>38.1</v>
      </c>
      <c r="T31" s="28">
        <v>19.82</v>
      </c>
      <c r="U31" s="29">
        <v>0</v>
      </c>
      <c r="V31" s="30">
        <f t="shared" si="2"/>
        <v>19.82</v>
      </c>
      <c r="W31" s="31">
        <f t="shared" si="3"/>
        <v>1003.08</v>
      </c>
      <c r="X31" s="102">
        <f t="shared" si="4"/>
        <v>0</v>
      </c>
      <c r="Y31" s="5"/>
      <c r="Z31" s="101"/>
      <c r="AA31" s="101"/>
    </row>
    <row r="32" spans="1:27" ht="21.75" customHeight="1">
      <c r="A32" s="32">
        <f t="shared" si="5"/>
        <v>28</v>
      </c>
      <c r="B32" s="17">
        <v>97</v>
      </c>
      <c r="C32" s="46" t="s">
        <v>101</v>
      </c>
      <c r="D32" s="105" t="s">
        <v>119</v>
      </c>
      <c r="E32" s="104" t="s">
        <v>120</v>
      </c>
      <c r="F32" s="53" t="s">
        <v>271</v>
      </c>
      <c r="G32" s="66">
        <v>2009</v>
      </c>
      <c r="H32" s="66">
        <v>2008</v>
      </c>
      <c r="I32" s="66">
        <v>2007</v>
      </c>
      <c r="J32" s="74">
        <f>VLOOKUP(G32,Letnice!$A$2:$B$7,2,FALSE)+VLOOKUP(H32,Letnice!$A$2:$B$7,2,FALSE)+VLOOKUP(I32,Letnice!$A$2:$B$7,2,FALSE)</f>
        <v>27</v>
      </c>
      <c r="K32" s="70">
        <f>VLOOKUP(J32,Letnice!$A$16:$B$28,2,FALSE)</f>
        <v>1002</v>
      </c>
      <c r="L32" s="17">
        <v>7</v>
      </c>
      <c r="M32" s="25">
        <v>6</v>
      </c>
      <c r="N32" s="25">
        <v>10</v>
      </c>
      <c r="O32" s="25">
        <v>20</v>
      </c>
      <c r="P32" s="99">
        <f t="shared" si="0"/>
        <v>43</v>
      </c>
      <c r="Q32" s="28">
        <v>22.3</v>
      </c>
      <c r="R32" s="29">
        <v>0</v>
      </c>
      <c r="S32" s="30">
        <f t="shared" si="1"/>
        <v>22.3</v>
      </c>
      <c r="T32" s="28">
        <v>20.57</v>
      </c>
      <c r="U32" s="29">
        <v>0</v>
      </c>
      <c r="V32" s="30">
        <f t="shared" si="2"/>
        <v>20.57</v>
      </c>
      <c r="W32" s="31">
        <f t="shared" si="3"/>
        <v>1002.1300000000001</v>
      </c>
      <c r="X32" s="102">
        <f t="shared" si="4"/>
        <v>0</v>
      </c>
      <c r="Y32" s="5"/>
      <c r="Z32" s="101"/>
      <c r="AA32" s="101"/>
    </row>
    <row r="33" spans="1:27" ht="21.75" customHeight="1">
      <c r="A33" s="32">
        <f t="shared" si="5"/>
        <v>29</v>
      </c>
      <c r="B33" s="17">
        <v>66</v>
      </c>
      <c r="C33" s="46" t="s">
        <v>84</v>
      </c>
      <c r="D33" s="107" t="s">
        <v>104</v>
      </c>
      <c r="E33" s="104" t="s">
        <v>120</v>
      </c>
      <c r="F33" s="53" t="s">
        <v>148</v>
      </c>
      <c r="G33" s="66">
        <v>2008</v>
      </c>
      <c r="H33" s="66">
        <v>2006</v>
      </c>
      <c r="I33" s="66">
        <v>2009</v>
      </c>
      <c r="J33" s="74">
        <f>VLOOKUP(G33,Letnice!$A$2:$B$7,2,FALSE)+VLOOKUP(H33,Letnice!$A$2:$B$7,2,FALSE)+VLOOKUP(I33,Letnice!$A$2:$B$7,2,FALSE)</f>
        <v>28</v>
      </c>
      <c r="K33" s="70">
        <f>VLOOKUP(J33,Letnice!$A$16:$B$28,2,FALSE)</f>
        <v>1002</v>
      </c>
      <c r="L33" s="17">
        <v>7</v>
      </c>
      <c r="M33" s="25">
        <v>5</v>
      </c>
      <c r="N33" s="25">
        <v>20</v>
      </c>
      <c r="O33" s="25">
        <v>16</v>
      </c>
      <c r="P33" s="99">
        <f t="shared" si="0"/>
        <v>48</v>
      </c>
      <c r="Q33" s="28">
        <v>19</v>
      </c>
      <c r="R33" s="29">
        <v>0</v>
      </c>
      <c r="S33" s="30">
        <f t="shared" si="1"/>
        <v>19</v>
      </c>
      <c r="T33" s="28">
        <v>19.239999999999998</v>
      </c>
      <c r="U33" s="29">
        <v>10</v>
      </c>
      <c r="V33" s="30">
        <f t="shared" si="2"/>
        <v>29.24</v>
      </c>
      <c r="W33" s="31">
        <f t="shared" si="3"/>
        <v>1001.76</v>
      </c>
      <c r="X33" s="102">
        <f t="shared" si="4"/>
        <v>0</v>
      </c>
      <c r="Y33" s="5"/>
      <c r="Z33" s="101"/>
      <c r="AA33" s="101"/>
    </row>
    <row r="34" spans="1:27" ht="21.75" customHeight="1">
      <c r="A34" s="32">
        <f t="shared" si="5"/>
        <v>30</v>
      </c>
      <c r="B34" s="17">
        <v>105</v>
      </c>
      <c r="C34" s="46" t="s">
        <v>85</v>
      </c>
      <c r="D34" s="107" t="s">
        <v>104</v>
      </c>
      <c r="E34" s="104" t="s">
        <v>120</v>
      </c>
      <c r="F34" s="53" t="s">
        <v>149</v>
      </c>
      <c r="G34" s="66">
        <v>2008</v>
      </c>
      <c r="H34" s="66">
        <v>2009</v>
      </c>
      <c r="I34" s="66">
        <v>2008</v>
      </c>
      <c r="J34" s="74">
        <f>VLOOKUP(G34,Letnice!$A$2:$B$7,2,FALSE)+VLOOKUP(H34,Letnice!$A$2:$B$7,2,FALSE)+VLOOKUP(I34,Letnice!$A$2:$B$7,2,FALSE)</f>
        <v>26</v>
      </c>
      <c r="K34" s="70">
        <f>VLOOKUP(J34,Letnice!$A$16:$B$28,2,FALSE)</f>
        <v>1003</v>
      </c>
      <c r="L34" s="17">
        <v>3</v>
      </c>
      <c r="M34" s="25">
        <v>5</v>
      </c>
      <c r="N34" s="25">
        <v>14</v>
      </c>
      <c r="O34" s="25">
        <v>18</v>
      </c>
      <c r="P34" s="99">
        <f t="shared" si="0"/>
        <v>40</v>
      </c>
      <c r="Q34" s="28">
        <v>17.2</v>
      </c>
      <c r="R34" s="29">
        <v>5</v>
      </c>
      <c r="S34" s="30">
        <f t="shared" si="1"/>
        <v>22.2</v>
      </c>
      <c r="T34" s="28">
        <v>19.16</v>
      </c>
      <c r="U34" s="29">
        <v>0</v>
      </c>
      <c r="V34" s="30">
        <f t="shared" si="2"/>
        <v>19.16</v>
      </c>
      <c r="W34" s="31">
        <f t="shared" si="3"/>
        <v>1001.64</v>
      </c>
      <c r="X34" s="102">
        <f t="shared" si="4"/>
        <v>0</v>
      </c>
      <c r="Y34" s="5"/>
      <c r="Z34" s="101"/>
      <c r="AA34" s="101"/>
    </row>
    <row r="35" spans="1:27" ht="21.75" customHeight="1">
      <c r="A35" s="32">
        <f t="shared" si="5"/>
        <v>31</v>
      </c>
      <c r="B35" s="17">
        <v>86</v>
      </c>
      <c r="C35" s="46" t="s">
        <v>56</v>
      </c>
      <c r="D35" s="105" t="s">
        <v>104</v>
      </c>
      <c r="E35" s="104" t="s">
        <v>120</v>
      </c>
      <c r="F35" s="53" t="s">
        <v>121</v>
      </c>
      <c r="G35" s="66">
        <v>2007</v>
      </c>
      <c r="H35" s="66">
        <v>2008</v>
      </c>
      <c r="I35" s="66">
        <v>2008</v>
      </c>
      <c r="J35" s="74">
        <f>VLOOKUP(G35,Letnice!$A$2:$B$7,2,FALSE)+VLOOKUP(H35,Letnice!$A$2:$B$7,2,FALSE)+VLOOKUP(I35,Letnice!$A$2:$B$7,2,FALSE)</f>
        <v>28</v>
      </c>
      <c r="K35" s="70">
        <f>VLOOKUP(J35,Letnice!$A$16:$B$28,2,FALSE)</f>
        <v>1002</v>
      </c>
      <c r="L35" s="17">
        <v>9</v>
      </c>
      <c r="M35" s="25">
        <v>9</v>
      </c>
      <c r="N35" s="25">
        <v>22</v>
      </c>
      <c r="O35" s="25">
        <v>17</v>
      </c>
      <c r="P35" s="99">
        <f t="shared" si="0"/>
        <v>57</v>
      </c>
      <c r="Q35" s="28">
        <v>26.4</v>
      </c>
      <c r="R35" s="29">
        <v>10</v>
      </c>
      <c r="S35" s="30">
        <f t="shared" si="1"/>
        <v>36.4</v>
      </c>
      <c r="T35" s="28">
        <v>23.33</v>
      </c>
      <c r="U35" s="29">
        <v>0</v>
      </c>
      <c r="V35" s="30">
        <f t="shared" si="2"/>
        <v>23.33</v>
      </c>
      <c r="W35" s="31">
        <f t="shared" si="3"/>
        <v>999.2700000000001</v>
      </c>
      <c r="X35" s="102">
        <f t="shared" si="4"/>
        <v>0</v>
      </c>
      <c r="Y35" s="5"/>
      <c r="Z35" s="101"/>
      <c r="AA35" s="101"/>
    </row>
    <row r="36" spans="1:27" ht="21.75" customHeight="1">
      <c r="A36" s="32">
        <f t="shared" si="5"/>
        <v>32</v>
      </c>
      <c r="B36" s="17">
        <v>80</v>
      </c>
      <c r="C36" s="46" t="s">
        <v>81</v>
      </c>
      <c r="D36" s="105" t="s">
        <v>112</v>
      </c>
      <c r="E36" s="104" t="s">
        <v>120</v>
      </c>
      <c r="F36" s="53" t="s">
        <v>145</v>
      </c>
      <c r="G36" s="66">
        <v>2006</v>
      </c>
      <c r="H36" s="66">
        <v>2009</v>
      </c>
      <c r="I36" s="66">
        <v>2008</v>
      </c>
      <c r="J36" s="74">
        <f>VLOOKUP(G36,Letnice!$A$2:$B$7,2,FALSE)+VLOOKUP(H36,Letnice!$A$2:$B$7,2,FALSE)+VLOOKUP(I36,Letnice!$A$2:$B$7,2,FALSE)</f>
        <v>28</v>
      </c>
      <c r="K36" s="70">
        <f>VLOOKUP(J36,Letnice!$A$16:$B$28,2,FALSE)</f>
        <v>1002</v>
      </c>
      <c r="L36" s="17">
        <v>9</v>
      </c>
      <c r="M36" s="25">
        <v>9</v>
      </c>
      <c r="N36" s="25">
        <v>23</v>
      </c>
      <c r="O36" s="25">
        <v>20</v>
      </c>
      <c r="P36" s="99">
        <f t="shared" si="0"/>
        <v>61</v>
      </c>
      <c r="Q36" s="28">
        <v>29.8</v>
      </c>
      <c r="R36" s="29">
        <v>15</v>
      </c>
      <c r="S36" s="30">
        <f t="shared" si="1"/>
        <v>44.8</v>
      </c>
      <c r="T36" s="28">
        <v>19.52</v>
      </c>
      <c r="U36" s="29">
        <v>0</v>
      </c>
      <c r="V36" s="30">
        <f t="shared" si="2"/>
        <v>19.52</v>
      </c>
      <c r="W36" s="31">
        <f t="shared" si="3"/>
        <v>998.68000000000006</v>
      </c>
      <c r="X36" s="102">
        <f t="shared" si="4"/>
        <v>0</v>
      </c>
      <c r="Y36" s="5"/>
      <c r="Z36" s="101"/>
      <c r="AA36" s="101"/>
    </row>
    <row r="37" spans="1:27" ht="21.75" customHeight="1">
      <c r="A37" s="32">
        <f t="shared" si="5"/>
        <v>33</v>
      </c>
      <c r="B37" s="17">
        <v>82</v>
      </c>
      <c r="C37" s="46" t="s">
        <v>60</v>
      </c>
      <c r="D37" s="105" t="s">
        <v>105</v>
      </c>
      <c r="E37" s="104" t="s">
        <v>120</v>
      </c>
      <c r="F37" s="53" t="s">
        <v>125</v>
      </c>
      <c r="G37" s="66">
        <v>2008</v>
      </c>
      <c r="H37" s="66">
        <v>2009</v>
      </c>
      <c r="I37" s="66">
        <v>2008</v>
      </c>
      <c r="J37" s="74">
        <f>VLOOKUP(G37,Letnice!$A$2:$B$7,2,FALSE)+VLOOKUP(H37,Letnice!$A$2:$B$7,2,FALSE)+VLOOKUP(I37,Letnice!$A$2:$B$7,2,FALSE)</f>
        <v>26</v>
      </c>
      <c r="K37" s="70">
        <f>VLOOKUP(J37,Letnice!$A$16:$B$28,2,FALSE)</f>
        <v>1003</v>
      </c>
      <c r="L37" s="17">
        <v>7</v>
      </c>
      <c r="M37" s="25">
        <v>8</v>
      </c>
      <c r="N37" s="25">
        <v>19</v>
      </c>
      <c r="O37" s="25">
        <v>6</v>
      </c>
      <c r="P37" s="99">
        <f t="shared" si="0"/>
        <v>40</v>
      </c>
      <c r="Q37" s="28">
        <v>24.7</v>
      </c>
      <c r="R37" s="29">
        <v>0</v>
      </c>
      <c r="S37" s="30">
        <f t="shared" si="1"/>
        <v>24.7</v>
      </c>
      <c r="T37" s="28">
        <v>19.850000000000001</v>
      </c>
      <c r="U37" s="29">
        <v>0</v>
      </c>
      <c r="V37" s="30">
        <f t="shared" si="2"/>
        <v>19.850000000000001</v>
      </c>
      <c r="W37" s="31">
        <f t="shared" si="3"/>
        <v>998.44999999999993</v>
      </c>
      <c r="X37" s="102" t="e">
        <f>(IF(W37=W36,1,0))+(IF(W37=#REF!,1,0))</f>
        <v>#REF!</v>
      </c>
      <c r="Y37" s="5"/>
      <c r="Z37" s="101"/>
      <c r="AA37" s="101"/>
    </row>
    <row r="38" spans="1:27" ht="21.75" customHeight="1">
      <c r="A38" s="32">
        <f t="shared" si="5"/>
        <v>34</v>
      </c>
      <c r="B38" s="17">
        <v>77</v>
      </c>
      <c r="C38" s="46" t="s">
        <v>96</v>
      </c>
      <c r="D38" s="105" t="s">
        <v>118</v>
      </c>
      <c r="E38" s="104" t="s">
        <v>120</v>
      </c>
      <c r="F38" s="53" t="s">
        <v>160</v>
      </c>
      <c r="G38" s="66">
        <v>2006</v>
      </c>
      <c r="H38" s="66">
        <v>2007</v>
      </c>
      <c r="I38" s="66">
        <v>2006</v>
      </c>
      <c r="J38" s="74">
        <f>VLOOKUP(G38,Letnice!$A$2:$B$7,2,FALSE)+VLOOKUP(H38,Letnice!$A$2:$B$7,2,FALSE)+VLOOKUP(I38,Letnice!$A$2:$B$7,2,FALSE)</f>
        <v>32</v>
      </c>
      <c r="K38" s="70">
        <f>VLOOKUP(J38,Letnice!$A$16:$B$28,2,FALSE)</f>
        <v>1001</v>
      </c>
      <c r="L38" s="17">
        <v>10</v>
      </c>
      <c r="M38" s="25">
        <v>10</v>
      </c>
      <c r="N38" s="25">
        <v>21</v>
      </c>
      <c r="O38" s="25">
        <v>25</v>
      </c>
      <c r="P38" s="99">
        <f t="shared" si="0"/>
        <v>66</v>
      </c>
      <c r="Q38" s="28">
        <v>21.9</v>
      </c>
      <c r="R38" s="29">
        <v>5</v>
      </c>
      <c r="S38" s="30">
        <f t="shared" si="1"/>
        <v>26.9</v>
      </c>
      <c r="T38" s="28">
        <v>35.33</v>
      </c>
      <c r="U38" s="29">
        <v>7</v>
      </c>
      <c r="V38" s="30">
        <f t="shared" si="2"/>
        <v>42.33</v>
      </c>
      <c r="W38" s="31">
        <f t="shared" si="3"/>
        <v>997.7700000000001</v>
      </c>
      <c r="X38" s="102" t="e">
        <f>(IF(W38=#REF!,1,0))+(IF(W38=W39,1,0))</f>
        <v>#REF!</v>
      </c>
      <c r="Y38" s="5"/>
      <c r="Z38" s="101"/>
      <c r="AA38" s="101"/>
    </row>
    <row r="39" spans="1:27" ht="21.75" customHeight="1">
      <c r="A39" s="32">
        <f t="shared" si="5"/>
        <v>35</v>
      </c>
      <c r="B39" s="17">
        <v>72</v>
      </c>
      <c r="C39" s="46" t="s">
        <v>65</v>
      </c>
      <c r="D39" s="105" t="s">
        <v>108</v>
      </c>
      <c r="E39" s="104" t="s">
        <v>120</v>
      </c>
      <c r="F39" s="53" t="s">
        <v>130</v>
      </c>
      <c r="G39" s="66">
        <v>2008</v>
      </c>
      <c r="H39" s="66">
        <v>2008</v>
      </c>
      <c r="I39" s="66">
        <v>2008</v>
      </c>
      <c r="J39" s="74">
        <f>VLOOKUP(G39,Letnice!$A$2:$B$7,2,FALSE)+VLOOKUP(H39,Letnice!$A$2:$B$7,2,FALSE)+VLOOKUP(I39,Letnice!$A$2:$B$7,2,FALSE)</f>
        <v>27</v>
      </c>
      <c r="K39" s="70">
        <f>VLOOKUP(J39,Letnice!$A$16:$B$28,2,FALSE)</f>
        <v>1002</v>
      </c>
      <c r="L39" s="17">
        <v>9</v>
      </c>
      <c r="M39" s="25">
        <v>9</v>
      </c>
      <c r="N39" s="25">
        <v>23</v>
      </c>
      <c r="O39" s="25">
        <v>19</v>
      </c>
      <c r="P39" s="99">
        <f t="shared" si="0"/>
        <v>60</v>
      </c>
      <c r="Q39" s="28">
        <v>18.7</v>
      </c>
      <c r="R39" s="29">
        <v>20</v>
      </c>
      <c r="S39" s="30">
        <f t="shared" si="1"/>
        <v>38.700000000000003</v>
      </c>
      <c r="T39" s="28">
        <v>21.6</v>
      </c>
      <c r="U39" s="29">
        <v>5</v>
      </c>
      <c r="V39" s="30">
        <f t="shared" si="2"/>
        <v>26.6</v>
      </c>
      <c r="W39" s="31">
        <f t="shared" si="3"/>
        <v>996.7</v>
      </c>
      <c r="X39" s="102">
        <f t="shared" si="4"/>
        <v>0</v>
      </c>
      <c r="Y39" s="5"/>
      <c r="Z39" s="101"/>
      <c r="AA39" s="101"/>
    </row>
    <row r="40" spans="1:27" ht="21.75" customHeight="1">
      <c r="A40" s="32">
        <f t="shared" si="5"/>
        <v>36</v>
      </c>
      <c r="B40" s="17">
        <v>65</v>
      </c>
      <c r="C40" s="46" t="s">
        <v>80</v>
      </c>
      <c r="D40" s="105" t="s">
        <v>112</v>
      </c>
      <c r="E40" s="104" t="s">
        <v>120</v>
      </c>
      <c r="F40" s="53" t="s">
        <v>144</v>
      </c>
      <c r="G40" s="66">
        <v>2006</v>
      </c>
      <c r="H40" s="66">
        <v>2007</v>
      </c>
      <c r="I40" s="66">
        <v>2007</v>
      </c>
      <c r="J40" s="74">
        <f>VLOOKUP(G40,Letnice!$A$2:$B$7,2,FALSE)+VLOOKUP(H40,Letnice!$A$2:$B$7,2,FALSE)+VLOOKUP(I40,Letnice!$A$2:$B$7,2,FALSE)</f>
        <v>31</v>
      </c>
      <c r="K40" s="70">
        <f>VLOOKUP(J40,Letnice!$A$16:$B$28,2,FALSE)</f>
        <v>1001</v>
      </c>
      <c r="L40" s="17">
        <v>8</v>
      </c>
      <c r="M40" s="25">
        <v>9</v>
      </c>
      <c r="N40" s="25">
        <v>21</v>
      </c>
      <c r="O40" s="25">
        <v>12</v>
      </c>
      <c r="P40" s="99">
        <f t="shared" si="0"/>
        <v>50</v>
      </c>
      <c r="Q40" s="28">
        <v>24.9</v>
      </c>
      <c r="R40" s="29">
        <v>10</v>
      </c>
      <c r="S40" s="30">
        <f t="shared" si="1"/>
        <v>34.9</v>
      </c>
      <c r="T40" s="28">
        <v>20.28</v>
      </c>
      <c r="U40" s="29">
        <v>0</v>
      </c>
      <c r="V40" s="30">
        <f t="shared" si="2"/>
        <v>20.28</v>
      </c>
      <c r="W40" s="31">
        <f t="shared" si="3"/>
        <v>995.82</v>
      </c>
      <c r="X40" s="102">
        <f t="shared" si="4"/>
        <v>0</v>
      </c>
      <c r="Y40" s="5"/>
      <c r="Z40" s="101"/>
      <c r="AA40" s="101"/>
    </row>
    <row r="41" spans="1:27" ht="21.75" customHeight="1">
      <c r="A41" s="32">
        <f t="shared" si="5"/>
        <v>37</v>
      </c>
      <c r="B41" s="17">
        <v>110</v>
      </c>
      <c r="C41" s="46" t="s">
        <v>98</v>
      </c>
      <c r="D41" s="105" t="s">
        <v>118</v>
      </c>
      <c r="E41" s="104" t="s">
        <v>120</v>
      </c>
      <c r="F41" s="53" t="s">
        <v>162</v>
      </c>
      <c r="G41" s="66">
        <v>2007</v>
      </c>
      <c r="H41" s="66">
        <v>2007</v>
      </c>
      <c r="I41" s="66">
        <v>2009</v>
      </c>
      <c r="J41" s="74">
        <f>VLOOKUP(G41,Letnice!$A$2:$B$7,2,FALSE)+VLOOKUP(H41,Letnice!$A$2:$B$7,2,FALSE)+VLOOKUP(I41,Letnice!$A$2:$B$7,2,FALSE)</f>
        <v>28</v>
      </c>
      <c r="K41" s="70">
        <f>VLOOKUP(J41,Letnice!$A$16:$B$28,2,FALSE)</f>
        <v>1002</v>
      </c>
      <c r="L41" s="17">
        <v>7</v>
      </c>
      <c r="M41" s="25">
        <v>6</v>
      </c>
      <c r="N41" s="25">
        <v>17</v>
      </c>
      <c r="O41" s="25">
        <v>14</v>
      </c>
      <c r="P41" s="99">
        <f t="shared" si="0"/>
        <v>44</v>
      </c>
      <c r="Q41" s="28">
        <v>23.7</v>
      </c>
      <c r="R41" s="29">
        <v>0</v>
      </c>
      <c r="S41" s="30">
        <f t="shared" si="1"/>
        <v>23.7</v>
      </c>
      <c r="T41" s="28">
        <v>18.399999999999999</v>
      </c>
      <c r="U41" s="29">
        <v>10</v>
      </c>
      <c r="V41" s="30">
        <f t="shared" si="2"/>
        <v>28.4</v>
      </c>
      <c r="W41" s="31">
        <f t="shared" si="3"/>
        <v>993.9</v>
      </c>
      <c r="X41" s="102">
        <f t="shared" si="4"/>
        <v>0</v>
      </c>
      <c r="Y41" s="5"/>
      <c r="Z41" s="101"/>
      <c r="AA41" s="101"/>
    </row>
    <row r="42" spans="1:27" ht="21.75" customHeight="1">
      <c r="A42" s="32">
        <f t="shared" si="5"/>
        <v>38</v>
      </c>
      <c r="B42" s="17">
        <v>76</v>
      </c>
      <c r="C42" s="46" t="s">
        <v>59</v>
      </c>
      <c r="D42" s="105" t="s">
        <v>105</v>
      </c>
      <c r="E42" s="104" t="s">
        <v>120</v>
      </c>
      <c r="F42" s="53" t="s">
        <v>124</v>
      </c>
      <c r="G42" s="66">
        <v>2008</v>
      </c>
      <c r="H42" s="66">
        <v>2009</v>
      </c>
      <c r="I42" s="66">
        <v>2011</v>
      </c>
      <c r="J42" s="74">
        <f>VLOOKUP(G42,Letnice!$A$2:$B$7,2,FALSE)+VLOOKUP(H42,Letnice!$A$2:$B$7,2,FALSE)+VLOOKUP(I42,Letnice!$A$2:$B$7,2,FALSE)</f>
        <v>24</v>
      </c>
      <c r="K42" s="70">
        <f>VLOOKUP(J42,Letnice!$A$16:$B$28,2,FALSE)</f>
        <v>1003</v>
      </c>
      <c r="L42" s="17">
        <v>7</v>
      </c>
      <c r="M42" s="25">
        <v>9</v>
      </c>
      <c r="N42" s="25">
        <v>18</v>
      </c>
      <c r="O42" s="25">
        <v>18</v>
      </c>
      <c r="P42" s="99">
        <f t="shared" si="0"/>
        <v>52</v>
      </c>
      <c r="Q42" s="28">
        <v>27.5</v>
      </c>
      <c r="R42" s="29">
        <v>10</v>
      </c>
      <c r="S42" s="30">
        <f t="shared" si="1"/>
        <v>37.5</v>
      </c>
      <c r="T42" s="28">
        <v>18.87</v>
      </c>
      <c r="U42" s="29">
        <v>5</v>
      </c>
      <c r="V42" s="30">
        <f t="shared" si="2"/>
        <v>23.87</v>
      </c>
      <c r="W42" s="31">
        <f t="shared" si="3"/>
        <v>993.63000000000011</v>
      </c>
      <c r="X42" s="102">
        <f t="shared" si="4"/>
        <v>0</v>
      </c>
      <c r="Y42" s="5"/>
      <c r="Z42" s="101"/>
      <c r="AA42" s="101"/>
    </row>
    <row r="43" spans="1:27" ht="21.75" customHeight="1">
      <c r="A43" s="32">
        <f t="shared" si="5"/>
        <v>39</v>
      </c>
      <c r="B43" s="17">
        <v>69</v>
      </c>
      <c r="C43" s="46" t="s">
        <v>91</v>
      </c>
      <c r="D43" s="105" t="s">
        <v>117</v>
      </c>
      <c r="E43" s="104" t="s">
        <v>120</v>
      </c>
      <c r="F43" s="53" t="s">
        <v>155</v>
      </c>
      <c r="G43" s="66">
        <v>2008</v>
      </c>
      <c r="H43" s="66">
        <v>2008</v>
      </c>
      <c r="I43" s="66">
        <v>2008</v>
      </c>
      <c r="J43" s="74">
        <f>VLOOKUP(G43,Letnice!$A$2:$B$7,2,FALSE)+VLOOKUP(H43,Letnice!$A$2:$B$7,2,FALSE)+VLOOKUP(I43,Letnice!$A$2:$B$7,2,FALSE)</f>
        <v>27</v>
      </c>
      <c r="K43" s="70">
        <f>VLOOKUP(J43,Letnice!$A$16:$B$28,2,FALSE)</f>
        <v>1002</v>
      </c>
      <c r="L43" s="17">
        <v>10</v>
      </c>
      <c r="M43" s="25">
        <v>10</v>
      </c>
      <c r="N43" s="25">
        <v>12</v>
      </c>
      <c r="O43" s="25">
        <v>9</v>
      </c>
      <c r="P43" s="99">
        <f t="shared" si="0"/>
        <v>41</v>
      </c>
      <c r="Q43" s="28">
        <v>20.399999999999999</v>
      </c>
      <c r="R43" s="29">
        <v>5</v>
      </c>
      <c r="S43" s="30">
        <f t="shared" si="1"/>
        <v>25.4</v>
      </c>
      <c r="T43" s="28">
        <v>23.57</v>
      </c>
      <c r="U43" s="29">
        <v>5</v>
      </c>
      <c r="V43" s="30">
        <f t="shared" si="2"/>
        <v>28.57</v>
      </c>
      <c r="W43" s="31">
        <f t="shared" si="3"/>
        <v>989.03</v>
      </c>
      <c r="X43" s="102">
        <f t="shared" si="4"/>
        <v>0</v>
      </c>
      <c r="Y43" s="5"/>
      <c r="Z43" s="101"/>
      <c r="AA43" s="101"/>
    </row>
    <row r="44" spans="1:27" ht="21.75" customHeight="1">
      <c r="A44" s="32">
        <f t="shared" si="5"/>
        <v>40</v>
      </c>
      <c r="B44" s="17">
        <v>88</v>
      </c>
      <c r="C44" s="46" t="s">
        <v>61</v>
      </c>
      <c r="D44" s="105" t="s">
        <v>105</v>
      </c>
      <c r="E44" s="104" t="s">
        <v>120</v>
      </c>
      <c r="F44" s="53" t="s">
        <v>126</v>
      </c>
      <c r="G44" s="66">
        <v>2006</v>
      </c>
      <c r="H44" s="66">
        <v>2009</v>
      </c>
      <c r="I44" s="66">
        <v>2010</v>
      </c>
      <c r="J44" s="74">
        <f>VLOOKUP(G44,Letnice!$A$2:$B$7,2,FALSE)+VLOOKUP(H44,Letnice!$A$2:$B$7,2,FALSE)+VLOOKUP(I44,Letnice!$A$2:$B$7,2,FALSE)</f>
        <v>26</v>
      </c>
      <c r="K44" s="70">
        <f>VLOOKUP(J44,Letnice!$A$16:$B$28,2,FALSE)</f>
        <v>1003</v>
      </c>
      <c r="L44" s="17">
        <v>9</v>
      </c>
      <c r="M44" s="25">
        <v>8</v>
      </c>
      <c r="N44" s="25">
        <v>25</v>
      </c>
      <c r="O44" s="25">
        <v>12</v>
      </c>
      <c r="P44" s="99">
        <f t="shared" si="0"/>
        <v>54</v>
      </c>
      <c r="Q44" s="28">
        <v>36.5</v>
      </c>
      <c r="R44" s="29">
        <v>10</v>
      </c>
      <c r="S44" s="30">
        <f t="shared" si="1"/>
        <v>46.5</v>
      </c>
      <c r="T44" s="28">
        <v>21.56</v>
      </c>
      <c r="U44" s="29">
        <v>0</v>
      </c>
      <c r="V44" s="30">
        <f t="shared" si="2"/>
        <v>21.56</v>
      </c>
      <c r="W44" s="31">
        <f t="shared" si="3"/>
        <v>988.94</v>
      </c>
      <c r="X44" s="102">
        <f t="shared" si="4"/>
        <v>0</v>
      </c>
      <c r="Y44" s="5"/>
      <c r="Z44" s="101"/>
      <c r="AA44" s="101"/>
    </row>
    <row r="45" spans="1:27" ht="21.75" customHeight="1">
      <c r="A45" s="32">
        <f t="shared" si="5"/>
        <v>41</v>
      </c>
      <c r="B45" s="17">
        <v>67</v>
      </c>
      <c r="C45" s="46" t="s">
        <v>87</v>
      </c>
      <c r="D45" s="105" t="s">
        <v>112</v>
      </c>
      <c r="E45" s="104" t="s">
        <v>120</v>
      </c>
      <c r="F45" s="53" t="s">
        <v>151</v>
      </c>
      <c r="G45" s="66">
        <v>2007</v>
      </c>
      <c r="H45" s="66">
        <v>2008</v>
      </c>
      <c r="I45" s="66">
        <v>2008</v>
      </c>
      <c r="J45" s="74">
        <f>VLOOKUP(G45,Letnice!$A$2:$B$7,2,FALSE)+VLOOKUP(H45,Letnice!$A$2:$B$7,2,FALSE)+VLOOKUP(I45,Letnice!$A$2:$B$7,2,FALSE)</f>
        <v>28</v>
      </c>
      <c r="K45" s="70">
        <f>VLOOKUP(J45,Letnice!$A$16:$B$28,2,FALSE)</f>
        <v>1002</v>
      </c>
      <c r="L45" s="17">
        <v>6</v>
      </c>
      <c r="M45" s="25">
        <v>8</v>
      </c>
      <c r="N45" s="25">
        <v>13</v>
      </c>
      <c r="O45" s="25">
        <v>15</v>
      </c>
      <c r="P45" s="99">
        <f t="shared" si="0"/>
        <v>42</v>
      </c>
      <c r="Q45" s="28">
        <v>25.9</v>
      </c>
      <c r="R45" s="29">
        <v>10</v>
      </c>
      <c r="S45" s="30">
        <f t="shared" si="1"/>
        <v>35.9</v>
      </c>
      <c r="T45" s="28">
        <v>20.440000000000001</v>
      </c>
      <c r="U45" s="29">
        <v>0</v>
      </c>
      <c r="V45" s="30">
        <f t="shared" si="2"/>
        <v>20.440000000000001</v>
      </c>
      <c r="W45" s="31">
        <f t="shared" si="3"/>
        <v>987.66</v>
      </c>
      <c r="X45" s="102">
        <f t="shared" si="4"/>
        <v>0</v>
      </c>
      <c r="Y45" s="5"/>
      <c r="Z45" s="101"/>
      <c r="AA45" s="101"/>
    </row>
    <row r="46" spans="1:27" ht="21.75" customHeight="1">
      <c r="A46" s="32">
        <f t="shared" si="5"/>
        <v>42</v>
      </c>
      <c r="B46" s="17">
        <v>70</v>
      </c>
      <c r="C46" s="46" t="s">
        <v>90</v>
      </c>
      <c r="D46" s="105" t="s">
        <v>116</v>
      </c>
      <c r="E46" s="104" t="s">
        <v>120</v>
      </c>
      <c r="F46" s="53" t="s">
        <v>154</v>
      </c>
      <c r="G46" s="66">
        <v>2007</v>
      </c>
      <c r="H46" s="66">
        <v>2007</v>
      </c>
      <c r="I46" s="66">
        <v>2008</v>
      </c>
      <c r="J46" s="74">
        <f>VLOOKUP(G46,Letnice!$A$2:$B$7,2,FALSE)+VLOOKUP(H46,Letnice!$A$2:$B$7,2,FALSE)+VLOOKUP(I46,Letnice!$A$2:$B$7,2,FALSE)</f>
        <v>29</v>
      </c>
      <c r="K46" s="70">
        <f>VLOOKUP(J46,Letnice!$A$16:$B$28,2,FALSE)</f>
        <v>1002</v>
      </c>
      <c r="L46" s="17">
        <v>5</v>
      </c>
      <c r="M46" s="25">
        <v>8</v>
      </c>
      <c r="N46" s="25">
        <v>11</v>
      </c>
      <c r="O46" s="25">
        <v>16</v>
      </c>
      <c r="P46" s="99">
        <f t="shared" si="0"/>
        <v>40</v>
      </c>
      <c r="Q46" s="28">
        <v>27.4</v>
      </c>
      <c r="R46" s="29">
        <v>10</v>
      </c>
      <c r="S46" s="30">
        <f t="shared" si="1"/>
        <v>37.4</v>
      </c>
      <c r="T46" s="28">
        <v>17.78</v>
      </c>
      <c r="U46" s="29">
        <v>0</v>
      </c>
      <c r="V46" s="30">
        <f t="shared" si="2"/>
        <v>17.78</v>
      </c>
      <c r="W46" s="31">
        <f t="shared" si="3"/>
        <v>986.82</v>
      </c>
      <c r="X46" s="102">
        <f t="shared" si="4"/>
        <v>0</v>
      </c>
      <c r="Y46" s="5"/>
      <c r="Z46" s="101"/>
      <c r="AA46" s="101"/>
    </row>
    <row r="47" spans="1:27" ht="21.75" customHeight="1">
      <c r="A47" s="32">
        <f t="shared" si="5"/>
        <v>43</v>
      </c>
      <c r="B47" s="17">
        <v>94</v>
      </c>
      <c r="C47" s="46" t="s">
        <v>88</v>
      </c>
      <c r="D47" s="105" t="s">
        <v>112</v>
      </c>
      <c r="E47" s="104" t="s">
        <v>120</v>
      </c>
      <c r="F47" s="53" t="s">
        <v>152</v>
      </c>
      <c r="G47" s="66">
        <v>2006</v>
      </c>
      <c r="H47" s="66">
        <v>2008</v>
      </c>
      <c r="I47" s="66">
        <v>2009</v>
      </c>
      <c r="J47" s="74">
        <f>VLOOKUP(G47,Letnice!$A$2:$B$7,2,FALSE)+VLOOKUP(H47,Letnice!$A$2:$B$7,2,FALSE)+VLOOKUP(I47,Letnice!$A$2:$B$7,2,FALSE)</f>
        <v>28</v>
      </c>
      <c r="K47" s="70">
        <f>VLOOKUP(J47,Letnice!$A$16:$B$28,2,FALSE)</f>
        <v>1002</v>
      </c>
      <c r="L47" s="17">
        <v>6</v>
      </c>
      <c r="M47" s="25">
        <v>6</v>
      </c>
      <c r="N47" s="25">
        <v>19</v>
      </c>
      <c r="O47" s="25">
        <v>24</v>
      </c>
      <c r="P47" s="99">
        <f t="shared" si="0"/>
        <v>55</v>
      </c>
      <c r="Q47" s="28">
        <v>31.2</v>
      </c>
      <c r="R47" s="29">
        <v>20</v>
      </c>
      <c r="S47" s="30">
        <f t="shared" si="1"/>
        <v>51.2</v>
      </c>
      <c r="T47" s="28">
        <v>24.23</v>
      </c>
      <c r="U47" s="29">
        <v>0</v>
      </c>
      <c r="V47" s="30">
        <f t="shared" si="2"/>
        <v>24.23</v>
      </c>
      <c r="W47" s="31">
        <f t="shared" si="3"/>
        <v>981.56999999999994</v>
      </c>
      <c r="X47" s="102">
        <f t="shared" si="4"/>
        <v>0</v>
      </c>
      <c r="Y47" s="5"/>
      <c r="Z47" s="101"/>
      <c r="AA47" s="101"/>
    </row>
    <row r="48" spans="1:27" ht="21.75" customHeight="1">
      <c r="A48" s="32">
        <f t="shared" si="5"/>
        <v>44</v>
      </c>
      <c r="B48" s="17">
        <v>92</v>
      </c>
      <c r="C48" s="46" t="s">
        <v>99</v>
      </c>
      <c r="D48" s="105" t="s">
        <v>118</v>
      </c>
      <c r="E48" s="104" t="s">
        <v>120</v>
      </c>
      <c r="F48" s="53" t="s">
        <v>163</v>
      </c>
      <c r="G48" s="66">
        <v>2007</v>
      </c>
      <c r="H48" s="66">
        <v>2008</v>
      </c>
      <c r="I48" s="66">
        <v>2009</v>
      </c>
      <c r="J48" s="74">
        <f>VLOOKUP(G48,Letnice!$A$2:$B$7,2,FALSE)+VLOOKUP(H48,Letnice!$A$2:$B$7,2,FALSE)+VLOOKUP(I48,Letnice!$A$2:$B$7,2,FALSE)</f>
        <v>27</v>
      </c>
      <c r="K48" s="70">
        <f>VLOOKUP(J48,Letnice!$A$16:$B$28,2,FALSE)</f>
        <v>1002</v>
      </c>
      <c r="L48" s="17">
        <v>6</v>
      </c>
      <c r="M48" s="25">
        <v>6</v>
      </c>
      <c r="N48" s="25">
        <v>10</v>
      </c>
      <c r="O48" s="25">
        <v>17</v>
      </c>
      <c r="P48" s="99">
        <f t="shared" si="0"/>
        <v>39</v>
      </c>
      <c r="Q48" s="28">
        <v>23.2</v>
      </c>
      <c r="R48" s="29">
        <v>0</v>
      </c>
      <c r="S48" s="30">
        <f t="shared" si="1"/>
        <v>23.2</v>
      </c>
      <c r="T48" s="28">
        <v>18.52</v>
      </c>
      <c r="U48" s="29">
        <v>20</v>
      </c>
      <c r="V48" s="30">
        <f t="shared" si="2"/>
        <v>38.519999999999996</v>
      </c>
      <c r="W48" s="31">
        <f t="shared" si="3"/>
        <v>979.28</v>
      </c>
      <c r="X48" s="102">
        <f t="shared" si="4"/>
        <v>0</v>
      </c>
      <c r="Y48" s="5"/>
      <c r="Z48" s="101"/>
      <c r="AA48" s="101"/>
    </row>
    <row r="49" spans="1:27" ht="21.75" customHeight="1">
      <c r="A49" s="32">
        <f t="shared" si="5"/>
        <v>45</v>
      </c>
      <c r="B49" s="17">
        <v>85</v>
      </c>
      <c r="C49" s="46" t="s">
        <v>93</v>
      </c>
      <c r="D49" s="105" t="s">
        <v>117</v>
      </c>
      <c r="E49" s="104" t="s">
        <v>120</v>
      </c>
      <c r="F49" s="53" t="s">
        <v>157</v>
      </c>
      <c r="G49" s="66">
        <v>2006</v>
      </c>
      <c r="H49" s="66">
        <v>2007</v>
      </c>
      <c r="I49" s="66">
        <v>2009</v>
      </c>
      <c r="J49" s="74">
        <f>VLOOKUP(G49,Letnice!$A$2:$B$7,2,FALSE)+VLOOKUP(H49,Letnice!$A$2:$B$7,2,FALSE)+VLOOKUP(I49,Letnice!$A$2:$B$7,2,FALSE)</f>
        <v>29</v>
      </c>
      <c r="K49" s="70">
        <f>VLOOKUP(J49,Letnice!$A$16:$B$28,2,FALSE)</f>
        <v>1002</v>
      </c>
      <c r="L49" s="17">
        <v>8</v>
      </c>
      <c r="M49" s="25">
        <v>10</v>
      </c>
      <c r="N49" s="25">
        <v>17</v>
      </c>
      <c r="O49" s="25">
        <v>16</v>
      </c>
      <c r="P49" s="99">
        <f t="shared" si="0"/>
        <v>51</v>
      </c>
      <c r="Q49" s="28">
        <v>16.600000000000001</v>
      </c>
      <c r="R49" s="29">
        <v>20</v>
      </c>
      <c r="S49" s="30">
        <f t="shared" si="1"/>
        <v>36.6</v>
      </c>
      <c r="T49" s="28">
        <v>36.299999999999997</v>
      </c>
      <c r="U49" s="29">
        <v>7</v>
      </c>
      <c r="V49" s="30">
        <f t="shared" si="2"/>
        <v>43.3</v>
      </c>
      <c r="W49" s="31">
        <f t="shared" si="3"/>
        <v>973.1</v>
      </c>
      <c r="X49" s="102">
        <f t="shared" si="4"/>
        <v>0</v>
      </c>
      <c r="Y49" s="5"/>
      <c r="Z49" s="101"/>
      <c r="AA49" s="101"/>
    </row>
    <row r="50" spans="1:27" ht="21.75" customHeight="1">
      <c r="A50" s="32">
        <f t="shared" si="5"/>
        <v>46</v>
      </c>
      <c r="B50" s="17">
        <v>74</v>
      </c>
      <c r="C50" s="46" t="s">
        <v>94</v>
      </c>
      <c r="D50" s="105" t="s">
        <v>117</v>
      </c>
      <c r="E50" s="104" t="s">
        <v>120</v>
      </c>
      <c r="F50" s="53" t="s">
        <v>158</v>
      </c>
      <c r="G50" s="66">
        <v>2010</v>
      </c>
      <c r="H50" s="66">
        <v>2009</v>
      </c>
      <c r="I50" s="66">
        <v>2009</v>
      </c>
      <c r="J50" s="74">
        <f>VLOOKUP(G50,Letnice!$A$2:$B$7,2,FALSE)+VLOOKUP(H50,Letnice!$A$2:$B$7,2,FALSE)+VLOOKUP(I50,Letnice!$A$2:$B$7,2,FALSE)</f>
        <v>23</v>
      </c>
      <c r="K50" s="70">
        <f>VLOOKUP(J50,Letnice!$A$16:$B$28,2,FALSE)</f>
        <v>1005</v>
      </c>
      <c r="L50" s="17">
        <v>7</v>
      </c>
      <c r="M50" s="25">
        <v>9</v>
      </c>
      <c r="N50" s="25">
        <v>13</v>
      </c>
      <c r="O50" s="25">
        <v>8</v>
      </c>
      <c r="P50" s="99">
        <f t="shared" si="0"/>
        <v>37</v>
      </c>
      <c r="Q50" s="28">
        <v>23.8</v>
      </c>
      <c r="R50" s="29">
        <v>20</v>
      </c>
      <c r="S50" s="30">
        <f t="shared" si="1"/>
        <v>43.8</v>
      </c>
      <c r="T50" s="28">
        <v>27.77</v>
      </c>
      <c r="U50" s="29">
        <v>0</v>
      </c>
      <c r="V50" s="30">
        <f t="shared" si="2"/>
        <v>27.77</v>
      </c>
      <c r="W50" s="31">
        <f t="shared" si="3"/>
        <v>970.43000000000006</v>
      </c>
      <c r="X50" s="102">
        <f t="shared" si="4"/>
        <v>0</v>
      </c>
      <c r="Y50" s="5"/>
      <c r="Z50" s="101"/>
      <c r="AA50" s="101"/>
    </row>
    <row r="51" spans="1:27" ht="21.75" customHeight="1">
      <c r="A51" s="32">
        <f t="shared" si="5"/>
        <v>47</v>
      </c>
      <c r="B51" s="17">
        <v>101</v>
      </c>
      <c r="C51" s="46" t="s">
        <v>100</v>
      </c>
      <c r="D51" s="105" t="s">
        <v>118</v>
      </c>
      <c r="E51" s="104" t="s">
        <v>120</v>
      </c>
      <c r="F51" s="53" t="s">
        <v>164</v>
      </c>
      <c r="G51" s="66">
        <v>2006</v>
      </c>
      <c r="H51" s="66">
        <v>2009</v>
      </c>
      <c r="I51" s="66">
        <v>2009</v>
      </c>
      <c r="J51" s="74">
        <f>VLOOKUP(G51,Letnice!$A$2:$B$7,2,FALSE)+VLOOKUP(H51,Letnice!$A$2:$B$7,2,FALSE)+VLOOKUP(I51,Letnice!$A$2:$B$7,2,FALSE)</f>
        <v>27</v>
      </c>
      <c r="K51" s="70">
        <f>VLOOKUP(J51,Letnice!$A$16:$B$28,2,FALSE)</f>
        <v>1002</v>
      </c>
      <c r="L51" s="17">
        <v>2</v>
      </c>
      <c r="M51" s="25">
        <v>3</v>
      </c>
      <c r="N51" s="25">
        <v>5</v>
      </c>
      <c r="O51" s="25">
        <v>17</v>
      </c>
      <c r="P51" s="99">
        <f t="shared" si="0"/>
        <v>27</v>
      </c>
      <c r="Q51" s="28">
        <v>36.6</v>
      </c>
      <c r="R51" s="29">
        <v>20</v>
      </c>
      <c r="S51" s="30">
        <f t="shared" si="1"/>
        <v>56.6</v>
      </c>
      <c r="T51" s="28">
        <v>25.07</v>
      </c>
      <c r="U51" s="29">
        <v>5</v>
      </c>
      <c r="V51" s="30">
        <f t="shared" si="2"/>
        <v>30.07</v>
      </c>
      <c r="W51" s="31">
        <f t="shared" si="3"/>
        <v>942.32999999999993</v>
      </c>
      <c r="X51" s="102" t="e">
        <f>(IF(W51=W50,1,0))+(IF(W51=#REF!,1,0))</f>
        <v>#REF!</v>
      </c>
      <c r="Y51" s="5"/>
      <c r="Z51" s="101"/>
      <c r="AA51" s="101"/>
    </row>
    <row r="52" spans="1:27" ht="21.75" customHeight="1">
      <c r="A52" s="32">
        <f t="shared" si="5"/>
        <v>48</v>
      </c>
      <c r="B52" s="17">
        <v>84</v>
      </c>
      <c r="C52" s="106" t="s">
        <v>97</v>
      </c>
      <c r="D52" s="105" t="s">
        <v>118</v>
      </c>
      <c r="E52" s="104" t="s">
        <v>120</v>
      </c>
      <c r="F52" s="53" t="s">
        <v>161</v>
      </c>
      <c r="G52" s="66">
        <v>2005</v>
      </c>
      <c r="H52" s="66">
        <v>2006</v>
      </c>
      <c r="I52" s="66">
        <v>2007</v>
      </c>
      <c r="J52" s="74" t="e">
        <f>VLOOKUP(G52,Letnice!$A$2:$B$7,2,FALSE)+VLOOKUP(H52,Letnice!$A$2:$B$7,2,FALSE)+VLOOKUP(I52,Letnice!$A$2:$B$7,2,FALSE)</f>
        <v>#N/A</v>
      </c>
      <c r="K52" s="70">
        <v>500</v>
      </c>
      <c r="L52" s="17">
        <v>9</v>
      </c>
      <c r="M52" s="25">
        <v>9</v>
      </c>
      <c r="N52" s="25">
        <v>22</v>
      </c>
      <c r="O52" s="25">
        <v>23</v>
      </c>
      <c r="P52" s="99">
        <f t="shared" si="0"/>
        <v>63</v>
      </c>
      <c r="Q52" s="28">
        <v>22.2</v>
      </c>
      <c r="R52" s="29">
        <v>20</v>
      </c>
      <c r="S52" s="30">
        <f t="shared" si="1"/>
        <v>42.2</v>
      </c>
      <c r="T52" s="28">
        <v>20.67</v>
      </c>
      <c r="U52" s="29">
        <v>0</v>
      </c>
      <c r="V52" s="30">
        <f t="shared" si="2"/>
        <v>20.67</v>
      </c>
      <c r="W52" s="31">
        <f t="shared" si="3"/>
        <v>500.13000000000005</v>
      </c>
      <c r="X52" s="102" t="e">
        <f>(IF(W52=#REF!,1,0))+(IF(W52=#REF!,1,0))</f>
        <v>#REF!</v>
      </c>
      <c r="Y52" s="5"/>
      <c r="Z52" s="101"/>
      <c r="AA52" s="101"/>
    </row>
    <row r="53" spans="1:27" ht="21.75" customHeight="1">
      <c r="B53" s="10"/>
      <c r="C53" s="10"/>
      <c r="D53" s="12"/>
      <c r="E53" s="12"/>
      <c r="F53" s="12"/>
      <c r="G53" s="12"/>
      <c r="H53" s="12"/>
      <c r="I53" s="12"/>
      <c r="J53" s="12"/>
      <c r="K53" s="10"/>
      <c r="L53" s="10"/>
      <c r="M53" s="10"/>
      <c r="N53" s="15"/>
      <c r="O53" s="10"/>
      <c r="P53" s="10"/>
      <c r="Q53" s="69"/>
      <c r="R53" s="10"/>
      <c r="S53" s="10"/>
      <c r="T53" s="10"/>
      <c r="U53" s="21"/>
      <c r="V53" s="18"/>
      <c r="W53" s="19"/>
    </row>
    <row r="54" spans="1:27" ht="21.75" customHeight="1">
      <c r="A54" s="13" t="str">
        <f>Osnovni_podatki!A9</f>
        <v>Predsednik tekmovalnega odbora:</v>
      </c>
      <c r="B54" s="10"/>
      <c r="C54" s="10"/>
      <c r="D54" s="12"/>
      <c r="E54" s="12"/>
      <c r="F54" s="12"/>
      <c r="G54" s="12"/>
      <c r="H54" s="12"/>
      <c r="I54" s="12"/>
      <c r="J54" s="12"/>
      <c r="K54" s="10" t="str">
        <f>Osnovni_podatki!A10</f>
        <v>Predsednik obračunske komisije:</v>
      </c>
      <c r="L54" s="10"/>
      <c r="M54" s="10"/>
      <c r="N54" s="15"/>
      <c r="O54" s="10"/>
      <c r="P54" s="10"/>
      <c r="Q54" s="69"/>
      <c r="R54" s="10"/>
      <c r="S54" s="10"/>
      <c r="T54" s="10"/>
      <c r="U54" s="21"/>
      <c r="V54" s="18"/>
      <c r="W54" s="63" t="str">
        <f>Osnovni_podatki!A11</f>
        <v>Vodja tekmovanja:</v>
      </c>
    </row>
    <row r="55" spans="1:27" ht="21.75" customHeight="1">
      <c r="A55" s="59" t="str">
        <f>Osnovni_podatki!B9</f>
        <v>Andrej TRSTENJAK</v>
      </c>
      <c r="B55" s="10"/>
      <c r="C55" s="10"/>
      <c r="D55" s="12"/>
      <c r="E55" s="12"/>
      <c r="F55" s="12"/>
      <c r="G55" s="12"/>
      <c r="H55" s="12"/>
      <c r="I55" s="12"/>
      <c r="J55" s="12"/>
      <c r="K55" s="10" t="str">
        <f>Osnovni_podatki!B10</f>
        <v>Ivan KASNIK</v>
      </c>
      <c r="L55" s="10"/>
      <c r="M55" s="10"/>
      <c r="N55" s="15"/>
      <c r="O55" s="10"/>
      <c r="P55" s="10"/>
      <c r="Q55" s="69"/>
      <c r="R55" s="10"/>
      <c r="S55" s="10"/>
      <c r="T55" s="10"/>
      <c r="U55" s="21"/>
      <c r="V55" s="18"/>
      <c r="W55" s="64" t="str">
        <f>Osnovni_podatki!B11</f>
        <v>Bojan LONČAR</v>
      </c>
    </row>
    <row r="56" spans="1:27" ht="21.75" customHeight="1">
      <c r="B56" s="10"/>
      <c r="C56" s="10"/>
      <c r="D56" s="12"/>
      <c r="E56" s="12"/>
      <c r="F56" s="12"/>
      <c r="G56" s="12"/>
      <c r="H56" s="12"/>
      <c r="I56" s="12"/>
      <c r="J56" s="12"/>
      <c r="K56" s="10"/>
      <c r="L56" s="10"/>
      <c r="M56" s="10"/>
      <c r="N56" s="15"/>
      <c r="O56" s="10"/>
      <c r="P56" s="10"/>
      <c r="Q56" s="69"/>
      <c r="R56" s="10"/>
      <c r="S56" s="10"/>
      <c r="T56" s="10"/>
      <c r="U56" s="21"/>
      <c r="V56" s="18"/>
      <c r="W56" s="19"/>
    </row>
    <row r="57" spans="1:27" ht="21.75" customHeight="1">
      <c r="B57" s="10"/>
      <c r="C57" s="10"/>
      <c r="D57" s="12"/>
      <c r="E57" s="12"/>
      <c r="F57" s="12"/>
      <c r="G57" s="12"/>
      <c r="H57" s="12"/>
      <c r="I57" s="12"/>
      <c r="J57" s="12"/>
      <c r="K57" s="10"/>
      <c r="L57" s="10"/>
      <c r="M57" s="10"/>
      <c r="N57" s="15"/>
      <c r="O57" s="10"/>
      <c r="P57" s="10"/>
      <c r="Q57" s="69"/>
      <c r="R57" s="10"/>
      <c r="S57" s="10"/>
      <c r="T57" s="10"/>
      <c r="U57" s="21"/>
      <c r="V57" s="18"/>
      <c r="W57" s="19"/>
    </row>
    <row r="58" spans="1:27" ht="21.75" customHeight="1">
      <c r="B58" s="10"/>
      <c r="C58" s="10"/>
      <c r="D58" s="12"/>
      <c r="E58" s="12"/>
      <c r="F58" s="12"/>
      <c r="G58" s="12"/>
      <c r="H58" s="12"/>
      <c r="I58" s="12"/>
      <c r="J58" s="12"/>
      <c r="K58" s="10"/>
      <c r="L58" s="10"/>
      <c r="M58" s="10"/>
      <c r="N58" s="15"/>
      <c r="O58" s="10"/>
      <c r="P58" s="10"/>
      <c r="Q58" s="69"/>
      <c r="R58" s="10"/>
      <c r="S58" s="10"/>
      <c r="T58" s="10"/>
      <c r="U58" s="21"/>
      <c r="V58" s="18"/>
      <c r="W58" s="19"/>
    </row>
    <row r="59" spans="1:27" ht="21.75" customHeight="1">
      <c r="B59" s="10"/>
      <c r="C59" s="10"/>
      <c r="D59" s="12"/>
      <c r="E59" s="12"/>
      <c r="F59" s="12"/>
      <c r="G59" s="12"/>
      <c r="H59" s="12"/>
      <c r="I59" s="12"/>
      <c r="J59" s="12"/>
      <c r="K59" s="10"/>
      <c r="L59" s="10"/>
      <c r="M59" s="10"/>
      <c r="N59" s="15"/>
      <c r="O59" s="10"/>
      <c r="P59" s="10"/>
      <c r="Q59" s="69"/>
      <c r="R59" s="10"/>
      <c r="S59" s="10"/>
      <c r="T59" s="10"/>
      <c r="U59" s="21"/>
      <c r="V59" s="18"/>
      <c r="W59" s="19"/>
    </row>
    <row r="60" spans="1:27" ht="21.75" customHeight="1">
      <c r="B60" s="10"/>
      <c r="C60" s="10"/>
      <c r="D60" s="12"/>
      <c r="E60" s="12"/>
      <c r="F60" s="12"/>
      <c r="G60" s="12"/>
      <c r="H60" s="12"/>
      <c r="I60" s="12"/>
      <c r="J60" s="12"/>
      <c r="K60" s="10"/>
      <c r="L60" s="10"/>
      <c r="M60" s="10"/>
      <c r="N60" s="15"/>
      <c r="O60" s="10"/>
      <c r="P60" s="10"/>
      <c r="Q60" s="69"/>
      <c r="R60" s="10"/>
      <c r="S60" s="10"/>
      <c r="T60" s="10"/>
      <c r="U60" s="21"/>
      <c r="V60" s="18"/>
      <c r="W60" s="19"/>
    </row>
  </sheetData>
  <sheetProtection selectLockedCells="1" selectUnlockedCells="1"/>
  <sortState ref="B5:W52">
    <sortCondition descending="1" ref="W5:W52"/>
  </sortState>
  <mergeCells count="14">
    <mergeCell ref="L3:L4"/>
    <mergeCell ref="W3:W4"/>
    <mergeCell ref="A3:A4"/>
    <mergeCell ref="Q3:S3"/>
    <mergeCell ref="T3:V3"/>
    <mergeCell ref="C3:F3"/>
    <mergeCell ref="B3:B4"/>
    <mergeCell ref="K3:K4"/>
    <mergeCell ref="M3:M4"/>
    <mergeCell ref="N3:N4"/>
    <mergeCell ref="O3:O4"/>
    <mergeCell ref="G3:I3"/>
    <mergeCell ref="J3:J4"/>
    <mergeCell ref="P3:P4"/>
  </mergeCells>
  <phoneticPr fontId="0" type="noConversion"/>
  <conditionalFormatting sqref="X5:X52">
    <cfRule type="cellIs" dxfId="2" priority="1" operator="greaterThan">
      <formula>0</formula>
    </cfRule>
  </conditionalFormatting>
  <printOptions horizontalCentered="1"/>
  <pageMargins left="0.59055118110236227" right="0.59055118110236227" top="0.59055118110236227" bottom="0.39370078740157483" header="0" footer="0"/>
  <pageSetup paperSize="9" scale="57" fitToHeight="2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zoomScale="80" zoomScaleNormal="80" workbookViewId="0">
      <pane xSplit="2" ySplit="4" topLeftCell="D14" activePane="bottomRight" state="frozen"/>
      <selection activeCell="B4" sqref="B4:R36"/>
      <selection pane="topRight" activeCell="B4" sqref="B4:R36"/>
      <selection pane="bottomLeft" activeCell="B4" sqref="B4:R36"/>
      <selection pane="bottomRight" activeCell="B6" sqref="B6:W6"/>
    </sheetView>
  </sheetViews>
  <sheetFormatPr defaultRowHeight="15.75"/>
  <cols>
    <col min="1" max="2" width="5.7109375" customWidth="1"/>
    <col min="3" max="3" width="22.85546875" customWidth="1"/>
    <col min="4" max="6" width="25.7109375" customWidth="1"/>
    <col min="7" max="10" width="5.42578125" style="11" customWidth="1"/>
    <col min="11" max="11" width="8.5703125" style="73" customWidth="1"/>
    <col min="12" max="15" width="5.7109375" customWidth="1"/>
    <col min="16" max="16" width="5.7109375" style="9" customWidth="1"/>
    <col min="17" max="22" width="7.28515625" customWidth="1"/>
    <col min="23" max="23" width="10" customWidth="1"/>
    <col min="24" max="24" width="9.140625" style="2"/>
  </cols>
  <sheetData>
    <row r="1" spans="1:24" s="62" customFormat="1" ht="18.75">
      <c r="A1" s="60" t="str">
        <f>Osnovni_podatki!B6</f>
        <v>Pomurski RGS in GZ Ljutomer</v>
      </c>
      <c r="B1" s="60"/>
      <c r="C1" s="60"/>
      <c r="D1" s="60"/>
      <c r="E1" s="60"/>
      <c r="F1" s="60"/>
      <c r="G1" s="60"/>
      <c r="H1" s="60"/>
      <c r="I1" s="60"/>
      <c r="J1" s="60"/>
      <c r="K1" s="67" t="str">
        <f>Osnovni_podatki!B5</f>
        <v>13. Regijski kviz gasilske mladine "2017"</v>
      </c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61" t="str">
        <f>Osnovni_podatki!B7&amp;", "&amp;TEXT(Osnovni_podatki!B8,"dd. mmmm yyyy")</f>
        <v>Mala Nedelja, 18. marec 2017</v>
      </c>
    </row>
    <row r="2" spans="1:24" s="2" customFormat="1" ht="12.75" customHeight="1" thickBot="1">
      <c r="A2" s="13"/>
      <c r="B2" s="13"/>
      <c r="C2" s="13"/>
      <c r="D2" s="11"/>
      <c r="E2" s="11"/>
      <c r="F2" s="11"/>
      <c r="G2" s="11"/>
      <c r="H2" s="11"/>
      <c r="I2" s="11"/>
      <c r="J2" s="11"/>
      <c r="K2" s="71"/>
      <c r="L2" s="9"/>
      <c r="M2" s="9"/>
      <c r="N2" s="14"/>
      <c r="O2" s="9"/>
      <c r="P2" s="9"/>
      <c r="Q2" s="9"/>
      <c r="R2" s="9"/>
      <c r="S2" s="9"/>
      <c r="T2" s="9"/>
      <c r="U2" s="20"/>
      <c r="V2" s="16"/>
      <c r="W2" s="16"/>
    </row>
    <row r="3" spans="1:24" s="54" customFormat="1" ht="60" customHeight="1" thickBot="1">
      <c r="A3" s="145" t="s">
        <v>5</v>
      </c>
      <c r="B3" s="154" t="s">
        <v>8</v>
      </c>
      <c r="C3" s="151" t="s">
        <v>23</v>
      </c>
      <c r="D3" s="152"/>
      <c r="E3" s="152"/>
      <c r="F3" s="153"/>
      <c r="G3" s="160" t="s">
        <v>42</v>
      </c>
      <c r="H3" s="161"/>
      <c r="I3" s="162"/>
      <c r="J3" s="163" t="s">
        <v>44</v>
      </c>
      <c r="K3" s="156" t="s">
        <v>6</v>
      </c>
      <c r="L3" s="158" t="s">
        <v>13</v>
      </c>
      <c r="M3" s="158" t="s">
        <v>28</v>
      </c>
      <c r="N3" s="147" t="s">
        <v>14</v>
      </c>
      <c r="O3" s="147" t="s">
        <v>15</v>
      </c>
      <c r="P3" s="138" t="s">
        <v>45</v>
      </c>
      <c r="Q3" s="149" t="s">
        <v>21</v>
      </c>
      <c r="R3" s="141"/>
      <c r="S3" s="150"/>
      <c r="T3" s="140" t="s">
        <v>43</v>
      </c>
      <c r="U3" s="141"/>
      <c r="V3" s="142"/>
      <c r="W3" s="143" t="s">
        <v>4</v>
      </c>
      <c r="X3" s="75"/>
    </row>
    <row r="4" spans="1:24" s="54" customFormat="1" ht="159.94999999999999" customHeight="1" thickBot="1">
      <c r="A4" s="146"/>
      <c r="B4" s="155"/>
      <c r="C4" s="80" t="s">
        <v>0</v>
      </c>
      <c r="D4" s="80" t="s">
        <v>7</v>
      </c>
      <c r="E4" s="80" t="s">
        <v>26</v>
      </c>
      <c r="F4" s="80" t="s">
        <v>27</v>
      </c>
      <c r="G4" s="79" t="s">
        <v>46</v>
      </c>
      <c r="H4" s="79" t="s">
        <v>47</v>
      </c>
      <c r="I4" s="79" t="s">
        <v>48</v>
      </c>
      <c r="J4" s="164"/>
      <c r="K4" s="157"/>
      <c r="L4" s="159"/>
      <c r="M4" s="159"/>
      <c r="N4" s="148"/>
      <c r="O4" s="148"/>
      <c r="P4" s="139"/>
      <c r="Q4" s="81" t="s">
        <v>2</v>
      </c>
      <c r="R4" s="82" t="s">
        <v>22</v>
      </c>
      <c r="S4" s="83" t="s">
        <v>12</v>
      </c>
      <c r="T4" s="81" t="s">
        <v>2</v>
      </c>
      <c r="U4" s="82" t="s">
        <v>19</v>
      </c>
      <c r="V4" s="83" t="s">
        <v>12</v>
      </c>
      <c r="W4" s="144"/>
      <c r="X4" s="100" t="s">
        <v>49</v>
      </c>
    </row>
    <row r="5" spans="1:24" ht="21" customHeight="1">
      <c r="A5" s="32">
        <v>1</v>
      </c>
      <c r="B5" s="17">
        <v>54</v>
      </c>
      <c r="C5" s="46" t="s">
        <v>201</v>
      </c>
      <c r="D5" s="108" t="s">
        <v>206</v>
      </c>
      <c r="E5" s="104" t="s">
        <v>120</v>
      </c>
      <c r="F5" s="53" t="s">
        <v>214</v>
      </c>
      <c r="G5" s="66">
        <v>2003</v>
      </c>
      <c r="H5" s="66">
        <v>2003</v>
      </c>
      <c r="I5" s="66">
        <v>2001</v>
      </c>
      <c r="J5" s="66">
        <f>VLOOKUP(G5,[1]Letnice!$D$2:$E$12,2,FALSE)+VLOOKUP(H5,[1]Letnice!$D$2:$E$12,2,FALSE)+VLOOKUP(I5,[1]Letnice!$D$2:$E$12,2,FALSE)</f>
        <v>44</v>
      </c>
      <c r="K5" s="70">
        <f>VLOOKUP(J5,[1]Letnice!$D$16:$E$28,2,FALSE)</f>
        <v>1002</v>
      </c>
      <c r="L5" s="49">
        <v>10</v>
      </c>
      <c r="M5" s="51">
        <v>9</v>
      </c>
      <c r="N5" s="51">
        <v>23</v>
      </c>
      <c r="O5" s="51">
        <v>39</v>
      </c>
      <c r="P5" s="99">
        <f t="shared" ref="P5:P63" si="0">SUM(L5:O5)</f>
        <v>81</v>
      </c>
      <c r="Q5" s="28">
        <v>13.4</v>
      </c>
      <c r="R5" s="29">
        <v>0</v>
      </c>
      <c r="S5" s="31">
        <f t="shared" ref="S5:S63" si="1">Q5+R5</f>
        <v>13.4</v>
      </c>
      <c r="T5" s="28">
        <v>20.7</v>
      </c>
      <c r="U5" s="29">
        <v>0</v>
      </c>
      <c r="V5" s="31">
        <f t="shared" ref="V5:V63" si="2">T5+U5</f>
        <v>20.7</v>
      </c>
      <c r="W5" s="31">
        <f t="shared" ref="W5:W63" si="3">K5+SUM(L5:O5)-V5-S5</f>
        <v>1048.8999999999999</v>
      </c>
      <c r="X5" s="102">
        <f>(IF(W5=W4,1,0))+(IF(W5=W6,1,0))</f>
        <v>0</v>
      </c>
    </row>
    <row r="6" spans="1:24" ht="21" customHeight="1">
      <c r="A6" s="32">
        <f>SUM(A5+1)</f>
        <v>2</v>
      </c>
      <c r="B6" s="185">
        <v>3</v>
      </c>
      <c r="C6" s="184" t="s">
        <v>176</v>
      </c>
      <c r="D6" s="186" t="s">
        <v>108</v>
      </c>
      <c r="E6" s="187" t="s">
        <v>120</v>
      </c>
      <c r="F6" s="188" t="s">
        <v>244</v>
      </c>
      <c r="G6" s="189">
        <v>2003</v>
      </c>
      <c r="H6" s="189">
        <v>2003</v>
      </c>
      <c r="I6" s="189">
        <v>2004</v>
      </c>
      <c r="J6" s="189">
        <f>VLOOKUP(G6,[1]Letnice!$D$2:$E$12,2,FALSE)+VLOOKUP(H6,[1]Letnice!$D$2:$E$12,2,FALSE)+VLOOKUP(I6,[1]Letnice!$D$2:$E$12,2,FALSE)</f>
        <v>41</v>
      </c>
      <c r="K6" s="190">
        <f>VLOOKUP(J6,[1]Letnice!$D$16:$E$28,2,FALSE)</f>
        <v>1003</v>
      </c>
      <c r="L6" s="185">
        <v>9</v>
      </c>
      <c r="M6" s="185">
        <v>9</v>
      </c>
      <c r="N6" s="185">
        <v>23</v>
      </c>
      <c r="O6" s="185">
        <v>41</v>
      </c>
      <c r="P6" s="191">
        <f t="shared" si="0"/>
        <v>82</v>
      </c>
      <c r="Q6" s="192">
        <v>14.6</v>
      </c>
      <c r="R6" s="193">
        <v>0</v>
      </c>
      <c r="S6" s="194">
        <f t="shared" si="1"/>
        <v>14.6</v>
      </c>
      <c r="T6" s="192">
        <v>21.56</v>
      </c>
      <c r="U6" s="193">
        <v>0</v>
      </c>
      <c r="V6" s="194">
        <f t="shared" si="2"/>
        <v>21.56</v>
      </c>
      <c r="W6" s="194">
        <f t="shared" si="3"/>
        <v>1048.8400000000001</v>
      </c>
      <c r="X6" s="102">
        <f t="shared" ref="X6:X60" si="4">(IF(W6=W5,1,0))+(IF(W6=W7,1,0))</f>
        <v>0</v>
      </c>
    </row>
    <row r="7" spans="1:24" ht="21" customHeight="1">
      <c r="A7" s="32">
        <f t="shared" ref="A7:A63" si="5">SUM(A6+1)</f>
        <v>3</v>
      </c>
      <c r="B7" s="17">
        <v>35</v>
      </c>
      <c r="C7" s="46" t="s">
        <v>179</v>
      </c>
      <c r="D7" s="108" t="s">
        <v>106</v>
      </c>
      <c r="E7" s="104" t="s">
        <v>120</v>
      </c>
      <c r="F7" s="53" t="s">
        <v>253</v>
      </c>
      <c r="G7" s="66">
        <v>2003</v>
      </c>
      <c r="H7" s="66">
        <v>2003</v>
      </c>
      <c r="I7" s="66">
        <v>2003</v>
      </c>
      <c r="J7" s="66">
        <f>VLOOKUP(G7,[1]Letnice!$D$2:$E$12,2,FALSE)+VLOOKUP(H7,[1]Letnice!$D$2:$E$12,2,FALSE)+VLOOKUP(I7,[1]Letnice!$D$2:$E$12,2,FALSE)</f>
        <v>42</v>
      </c>
      <c r="K7" s="70">
        <f>VLOOKUP(J7,[1]Letnice!$D$16:$E$28,2,FALSE)</f>
        <v>1002</v>
      </c>
      <c r="L7" s="17">
        <v>10</v>
      </c>
      <c r="M7" s="25">
        <v>10</v>
      </c>
      <c r="N7" s="25">
        <v>21</v>
      </c>
      <c r="O7" s="25">
        <v>41</v>
      </c>
      <c r="P7" s="99">
        <f t="shared" si="0"/>
        <v>82</v>
      </c>
      <c r="Q7" s="28">
        <v>18.5</v>
      </c>
      <c r="R7" s="29">
        <v>0</v>
      </c>
      <c r="S7" s="31">
        <f t="shared" si="1"/>
        <v>18.5</v>
      </c>
      <c r="T7" s="28">
        <v>24.2</v>
      </c>
      <c r="U7" s="29">
        <v>0</v>
      </c>
      <c r="V7" s="31">
        <f t="shared" si="2"/>
        <v>24.2</v>
      </c>
      <c r="W7" s="31">
        <f t="shared" si="3"/>
        <v>1041.3</v>
      </c>
      <c r="X7" s="102">
        <f t="shared" si="4"/>
        <v>0</v>
      </c>
    </row>
    <row r="8" spans="1:24" ht="21" customHeight="1">
      <c r="A8" s="32">
        <f t="shared" si="5"/>
        <v>4</v>
      </c>
      <c r="B8" s="17">
        <v>30</v>
      </c>
      <c r="C8" s="46" t="s">
        <v>194</v>
      </c>
      <c r="D8" s="108" t="s">
        <v>118</v>
      </c>
      <c r="E8" s="104" t="s">
        <v>120</v>
      </c>
      <c r="F8" s="53" t="s">
        <v>221</v>
      </c>
      <c r="G8" s="66">
        <v>2001</v>
      </c>
      <c r="H8" s="66">
        <v>2001</v>
      </c>
      <c r="I8" s="66">
        <v>2001</v>
      </c>
      <c r="J8" s="66">
        <f>VLOOKUP(G8,[1]Letnice!$D$2:$E$12,2,FALSE)+VLOOKUP(H8,[1]Letnice!$D$2:$E$12,2,FALSE)+VLOOKUP(I8,[1]Letnice!$D$2:$E$12,2,FALSE)</f>
        <v>48</v>
      </c>
      <c r="K8" s="70">
        <f>VLOOKUP(J8,[1]Letnice!$D$16:$E$28,2,FALSE)</f>
        <v>1000</v>
      </c>
      <c r="L8" s="17">
        <v>10</v>
      </c>
      <c r="M8" s="25">
        <v>9</v>
      </c>
      <c r="N8" s="25">
        <v>23</v>
      </c>
      <c r="O8" s="25">
        <v>35</v>
      </c>
      <c r="P8" s="99">
        <f t="shared" si="0"/>
        <v>77</v>
      </c>
      <c r="Q8" s="28">
        <v>14.3</v>
      </c>
      <c r="R8" s="29">
        <v>0</v>
      </c>
      <c r="S8" s="31">
        <f t="shared" si="1"/>
        <v>14.3</v>
      </c>
      <c r="T8" s="28">
        <v>25.3</v>
      </c>
      <c r="U8" s="29">
        <v>0</v>
      </c>
      <c r="V8" s="31">
        <f t="shared" si="2"/>
        <v>25.3</v>
      </c>
      <c r="W8" s="31">
        <f t="shared" si="3"/>
        <v>1037.4000000000001</v>
      </c>
      <c r="X8" s="102">
        <f t="shared" si="4"/>
        <v>0</v>
      </c>
    </row>
    <row r="9" spans="1:24" ht="21" customHeight="1">
      <c r="A9" s="32">
        <f t="shared" si="5"/>
        <v>5</v>
      </c>
      <c r="B9" s="17">
        <v>7</v>
      </c>
      <c r="C9" s="46" t="s">
        <v>197</v>
      </c>
      <c r="D9" s="108" t="s">
        <v>119</v>
      </c>
      <c r="E9" s="104" t="s">
        <v>120</v>
      </c>
      <c r="F9" s="53" t="s">
        <v>218</v>
      </c>
      <c r="G9" s="66">
        <v>2002</v>
      </c>
      <c r="H9" s="66">
        <v>2002</v>
      </c>
      <c r="I9" s="66">
        <v>2002</v>
      </c>
      <c r="J9" s="66">
        <f>VLOOKUP(G9,[1]Letnice!$D$2:$E$12,2,FALSE)+VLOOKUP(H9,[1]Letnice!$D$2:$E$12,2,FALSE)+VLOOKUP(I9,[1]Letnice!$D$2:$E$12,2,FALSE)</f>
        <v>45</v>
      </c>
      <c r="K9" s="70">
        <f>VLOOKUP(J9,[1]Letnice!$D$16:$E$28,2,FALSE)</f>
        <v>1001</v>
      </c>
      <c r="L9" s="17">
        <v>10</v>
      </c>
      <c r="M9" s="25">
        <v>9</v>
      </c>
      <c r="N9" s="25">
        <v>20</v>
      </c>
      <c r="O9" s="25">
        <v>41</v>
      </c>
      <c r="P9" s="99">
        <f t="shared" si="0"/>
        <v>80</v>
      </c>
      <c r="Q9" s="28">
        <v>14.9</v>
      </c>
      <c r="R9" s="29">
        <v>0</v>
      </c>
      <c r="S9" s="31">
        <f t="shared" si="1"/>
        <v>14.9</v>
      </c>
      <c r="T9" s="28">
        <v>26.77</v>
      </c>
      <c r="U9" s="29">
        <v>2</v>
      </c>
      <c r="V9" s="31">
        <f t="shared" si="2"/>
        <v>28.77</v>
      </c>
      <c r="W9" s="31">
        <f t="shared" si="3"/>
        <v>1037.33</v>
      </c>
      <c r="X9" s="102">
        <f t="shared" si="4"/>
        <v>0</v>
      </c>
    </row>
    <row r="10" spans="1:24" ht="21" customHeight="1">
      <c r="A10" s="32">
        <f t="shared" si="5"/>
        <v>6</v>
      </c>
      <c r="B10" s="17">
        <v>16</v>
      </c>
      <c r="C10" s="46" t="s">
        <v>77</v>
      </c>
      <c r="D10" s="108" t="s">
        <v>111</v>
      </c>
      <c r="E10" s="104" t="s">
        <v>120</v>
      </c>
      <c r="F10" s="53" t="s">
        <v>251</v>
      </c>
      <c r="G10" s="66">
        <v>2004</v>
      </c>
      <c r="H10" s="66">
        <v>2005</v>
      </c>
      <c r="I10" s="66">
        <v>2004</v>
      </c>
      <c r="J10" s="66">
        <f>VLOOKUP(G10,[1]Letnice!$D$2:$E$12,2,FALSE)+VLOOKUP(H10,[1]Letnice!$D$2:$E$12,2,FALSE)+VLOOKUP(I10,[1]Letnice!$D$2:$E$12,2,FALSE)</f>
        <v>38</v>
      </c>
      <c r="K10" s="70">
        <f>VLOOKUP(J10,[1]Letnice!$D$16:$E$28,2,FALSE)</f>
        <v>1005</v>
      </c>
      <c r="L10" s="17">
        <v>8</v>
      </c>
      <c r="M10" s="25">
        <v>7</v>
      </c>
      <c r="N10" s="25">
        <v>20</v>
      </c>
      <c r="O10" s="25">
        <v>37</v>
      </c>
      <c r="P10" s="99">
        <f t="shared" si="0"/>
        <v>72</v>
      </c>
      <c r="Q10" s="28">
        <v>15</v>
      </c>
      <c r="R10" s="29">
        <v>0</v>
      </c>
      <c r="S10" s="31">
        <f t="shared" si="1"/>
        <v>15</v>
      </c>
      <c r="T10" s="28">
        <v>24.4</v>
      </c>
      <c r="U10" s="29">
        <v>1</v>
      </c>
      <c r="V10" s="31">
        <f t="shared" si="2"/>
        <v>25.4</v>
      </c>
      <c r="W10" s="31">
        <f t="shared" si="3"/>
        <v>1036.5999999999999</v>
      </c>
      <c r="X10" s="102">
        <f t="shared" si="4"/>
        <v>0</v>
      </c>
    </row>
    <row r="11" spans="1:24" ht="21" customHeight="1">
      <c r="A11" s="32">
        <f t="shared" si="5"/>
        <v>7</v>
      </c>
      <c r="B11" s="17">
        <v>20</v>
      </c>
      <c r="C11" s="46" t="s">
        <v>73</v>
      </c>
      <c r="D11" s="108" t="s">
        <v>108</v>
      </c>
      <c r="E11" s="104" t="s">
        <v>120</v>
      </c>
      <c r="F11" s="53" t="s">
        <v>242</v>
      </c>
      <c r="G11" s="66">
        <v>2005</v>
      </c>
      <c r="H11" s="66">
        <v>2005</v>
      </c>
      <c r="I11" s="66">
        <v>2005</v>
      </c>
      <c r="J11" s="66">
        <f>VLOOKUP(G11,[1]Letnice!$D$2:$E$12,2,FALSE)+VLOOKUP(H11,[1]Letnice!$D$2:$E$12,2,FALSE)+VLOOKUP(I11,[1]Letnice!$D$2:$E$12,2,FALSE)</f>
        <v>36</v>
      </c>
      <c r="K11" s="70">
        <f>VLOOKUP(J11,[1]Letnice!$D$16:$E$28,2,FALSE)</f>
        <v>1005</v>
      </c>
      <c r="L11" s="17">
        <v>9</v>
      </c>
      <c r="M11" s="25">
        <v>5</v>
      </c>
      <c r="N11" s="25">
        <v>22</v>
      </c>
      <c r="O11" s="25">
        <v>37</v>
      </c>
      <c r="P11" s="99">
        <f t="shared" si="0"/>
        <v>73</v>
      </c>
      <c r="Q11" s="28">
        <v>17.7</v>
      </c>
      <c r="R11" s="29">
        <v>0</v>
      </c>
      <c r="S11" s="31">
        <f t="shared" si="1"/>
        <v>17.7</v>
      </c>
      <c r="T11" s="28">
        <v>25.5</v>
      </c>
      <c r="U11" s="29">
        <v>2</v>
      </c>
      <c r="V11" s="31">
        <f t="shared" si="2"/>
        <v>27.5</v>
      </c>
      <c r="W11" s="31">
        <f t="shared" si="3"/>
        <v>1032.8</v>
      </c>
      <c r="X11" s="102">
        <f t="shared" si="4"/>
        <v>0</v>
      </c>
    </row>
    <row r="12" spans="1:24" ht="21" customHeight="1">
      <c r="A12" s="32">
        <f t="shared" si="5"/>
        <v>8</v>
      </c>
      <c r="B12" s="17">
        <v>22</v>
      </c>
      <c r="C12" s="46" t="s">
        <v>68</v>
      </c>
      <c r="D12" s="108" t="s">
        <v>108</v>
      </c>
      <c r="E12" s="104" t="s">
        <v>120</v>
      </c>
      <c r="F12" s="53" t="s">
        <v>243</v>
      </c>
      <c r="G12" s="66">
        <v>2003</v>
      </c>
      <c r="H12" s="66">
        <v>2003</v>
      </c>
      <c r="I12" s="66">
        <v>2004</v>
      </c>
      <c r="J12" s="66">
        <f>VLOOKUP(G12,[1]Letnice!$D$2:$E$12,2,FALSE)+VLOOKUP(H12,[1]Letnice!$D$2:$E$12,2,FALSE)+VLOOKUP(I12,[1]Letnice!$D$2:$E$12,2,FALSE)</f>
        <v>41</v>
      </c>
      <c r="K12" s="70">
        <f>VLOOKUP(J12,[1]Letnice!$D$16:$E$28,2,FALSE)</f>
        <v>1003</v>
      </c>
      <c r="L12" s="17">
        <v>8</v>
      </c>
      <c r="M12" s="25">
        <v>9</v>
      </c>
      <c r="N12" s="25">
        <v>18</v>
      </c>
      <c r="O12" s="25">
        <v>36</v>
      </c>
      <c r="P12" s="99">
        <f t="shared" si="0"/>
        <v>71</v>
      </c>
      <c r="Q12" s="28">
        <v>20</v>
      </c>
      <c r="R12" s="29">
        <v>0</v>
      </c>
      <c r="S12" s="31">
        <f t="shared" si="1"/>
        <v>20</v>
      </c>
      <c r="T12" s="28">
        <v>19.8</v>
      </c>
      <c r="U12" s="29">
        <v>2</v>
      </c>
      <c r="V12" s="31">
        <f t="shared" si="2"/>
        <v>21.8</v>
      </c>
      <c r="W12" s="31">
        <f t="shared" si="3"/>
        <v>1032.2</v>
      </c>
      <c r="X12" s="102">
        <f t="shared" si="4"/>
        <v>0</v>
      </c>
    </row>
    <row r="13" spans="1:24" ht="21" customHeight="1">
      <c r="A13" s="32">
        <f t="shared" si="5"/>
        <v>9</v>
      </c>
      <c r="B13" s="17">
        <v>14</v>
      </c>
      <c r="C13" s="46" t="s">
        <v>72</v>
      </c>
      <c r="D13" s="108" t="s">
        <v>108</v>
      </c>
      <c r="E13" s="104" t="s">
        <v>120</v>
      </c>
      <c r="F13" s="53" t="s">
        <v>273</v>
      </c>
      <c r="G13" s="66">
        <v>2005</v>
      </c>
      <c r="H13" s="66">
        <v>2005</v>
      </c>
      <c r="I13" s="66">
        <v>2003</v>
      </c>
      <c r="J13" s="66">
        <f>VLOOKUP(G13,[1]Letnice!$D$2:$E$12,2,FALSE)+VLOOKUP(H13,[1]Letnice!$D$2:$E$12,2,FALSE)+VLOOKUP(I13,[1]Letnice!$D$2:$E$12,2,FALSE)</f>
        <v>38</v>
      </c>
      <c r="K13" s="70">
        <f>VLOOKUP(J13,[1]Letnice!$D$16:$E$28,2,FALSE)</f>
        <v>1005</v>
      </c>
      <c r="L13" s="17">
        <v>10</v>
      </c>
      <c r="M13" s="25">
        <v>9</v>
      </c>
      <c r="N13" s="25">
        <v>22</v>
      </c>
      <c r="O13" s="25">
        <v>36</v>
      </c>
      <c r="P13" s="99">
        <f t="shared" si="0"/>
        <v>77</v>
      </c>
      <c r="Q13" s="28">
        <v>20.7</v>
      </c>
      <c r="R13" s="29">
        <v>0</v>
      </c>
      <c r="S13" s="31">
        <f t="shared" si="1"/>
        <v>20.7</v>
      </c>
      <c r="T13" s="28">
        <v>29.6</v>
      </c>
      <c r="U13" s="29">
        <v>0</v>
      </c>
      <c r="V13" s="31">
        <f t="shared" si="2"/>
        <v>29.6</v>
      </c>
      <c r="W13" s="31">
        <f t="shared" si="3"/>
        <v>1031.7</v>
      </c>
      <c r="X13" s="102">
        <f t="shared" si="4"/>
        <v>0</v>
      </c>
    </row>
    <row r="14" spans="1:24" ht="21" customHeight="1">
      <c r="A14" s="32">
        <f t="shared" si="5"/>
        <v>10</v>
      </c>
      <c r="B14" s="17">
        <v>43</v>
      </c>
      <c r="C14" s="46" t="s">
        <v>65</v>
      </c>
      <c r="D14" s="108" t="s">
        <v>108</v>
      </c>
      <c r="E14" s="104" t="s">
        <v>120</v>
      </c>
      <c r="F14" s="53" t="s">
        <v>238</v>
      </c>
      <c r="G14" s="66">
        <v>2003</v>
      </c>
      <c r="H14" s="66">
        <v>2003</v>
      </c>
      <c r="I14" s="66">
        <v>2006</v>
      </c>
      <c r="J14" s="66">
        <f>VLOOKUP(G14,[1]Letnice!$D$2:$E$12,2,FALSE)+VLOOKUP(H14,[1]Letnice!$D$2:$E$12,2,FALSE)+VLOOKUP(I14,[1]Letnice!$D$2:$E$12,2,FALSE)</f>
        <v>40</v>
      </c>
      <c r="K14" s="70">
        <f>VLOOKUP(J14,[1]Letnice!$D$16:$E$28,2,FALSE)</f>
        <v>1003</v>
      </c>
      <c r="L14" s="17">
        <v>10</v>
      </c>
      <c r="M14" s="25">
        <v>9</v>
      </c>
      <c r="N14" s="25">
        <v>16</v>
      </c>
      <c r="O14" s="25">
        <v>39</v>
      </c>
      <c r="P14" s="99">
        <f t="shared" si="0"/>
        <v>74</v>
      </c>
      <c r="Q14" s="28">
        <v>15.7</v>
      </c>
      <c r="R14" s="29">
        <v>10</v>
      </c>
      <c r="S14" s="31">
        <f t="shared" si="1"/>
        <v>25.7</v>
      </c>
      <c r="T14" s="28">
        <v>20.399999999999999</v>
      </c>
      <c r="U14" s="29">
        <v>0</v>
      </c>
      <c r="V14" s="31">
        <f t="shared" si="2"/>
        <v>20.399999999999999</v>
      </c>
      <c r="W14" s="31">
        <f t="shared" si="3"/>
        <v>1030.8999999999999</v>
      </c>
      <c r="X14" s="102">
        <f t="shared" si="4"/>
        <v>0</v>
      </c>
    </row>
    <row r="15" spans="1:24" ht="21" customHeight="1">
      <c r="A15" s="32">
        <f t="shared" si="5"/>
        <v>11</v>
      </c>
      <c r="B15" s="17">
        <v>1</v>
      </c>
      <c r="C15" s="46" t="s">
        <v>57</v>
      </c>
      <c r="D15" s="108" t="s">
        <v>105</v>
      </c>
      <c r="E15" s="104" t="s">
        <v>120</v>
      </c>
      <c r="F15" s="53" t="s">
        <v>229</v>
      </c>
      <c r="G15" s="66">
        <v>2002</v>
      </c>
      <c r="H15" s="66">
        <v>2003</v>
      </c>
      <c r="I15" s="66">
        <v>2003</v>
      </c>
      <c r="J15" s="66">
        <f>VLOOKUP(G15,[1]Letnice!$D$2:$E$12,2,FALSE)+VLOOKUP(H15,[1]Letnice!$D$2:$E$12,2,FALSE)+VLOOKUP(I15,[1]Letnice!$D$2:$E$12,2,FALSE)</f>
        <v>43</v>
      </c>
      <c r="K15" s="70">
        <f>VLOOKUP(J15,[1]Letnice!$D$16:$E$28,2,FALSE)</f>
        <v>1002</v>
      </c>
      <c r="L15" s="17">
        <v>10</v>
      </c>
      <c r="M15" s="25">
        <v>9</v>
      </c>
      <c r="N15" s="25">
        <v>21</v>
      </c>
      <c r="O15" s="25">
        <v>33</v>
      </c>
      <c r="P15" s="99">
        <f t="shared" si="0"/>
        <v>73</v>
      </c>
      <c r="Q15" s="28">
        <v>13.3</v>
      </c>
      <c r="R15" s="29">
        <v>10</v>
      </c>
      <c r="S15" s="31">
        <f t="shared" si="1"/>
        <v>23.3</v>
      </c>
      <c r="T15" s="28">
        <v>22.3</v>
      </c>
      <c r="U15" s="29">
        <v>0</v>
      </c>
      <c r="V15" s="31">
        <f t="shared" si="2"/>
        <v>22.3</v>
      </c>
      <c r="W15" s="31">
        <f t="shared" si="3"/>
        <v>1029.4000000000001</v>
      </c>
      <c r="X15" s="102">
        <f t="shared" si="4"/>
        <v>0</v>
      </c>
    </row>
    <row r="16" spans="1:24" ht="21" customHeight="1">
      <c r="A16" s="32">
        <f t="shared" si="5"/>
        <v>12</v>
      </c>
      <c r="B16" s="17">
        <v>23</v>
      </c>
      <c r="C16" s="46" t="s">
        <v>190</v>
      </c>
      <c r="D16" s="108" t="s">
        <v>119</v>
      </c>
      <c r="E16" s="104" t="s">
        <v>120</v>
      </c>
      <c r="F16" s="53" t="s">
        <v>274</v>
      </c>
      <c r="G16" s="66">
        <v>2003</v>
      </c>
      <c r="H16" s="66">
        <v>2006</v>
      </c>
      <c r="I16" s="66">
        <v>2005</v>
      </c>
      <c r="J16" s="66">
        <f>VLOOKUP(G16,[1]Letnice!$D$2:$E$12,2,FALSE)+VLOOKUP(H16,[1]Letnice!$D$2:$E$12,2,FALSE)+VLOOKUP(I16,[1]Letnice!$D$2:$E$12,2,FALSE)</f>
        <v>38</v>
      </c>
      <c r="K16" s="70">
        <f>VLOOKUP(J16,[1]Letnice!$D$16:$E$28,2,FALSE)</f>
        <v>1005</v>
      </c>
      <c r="L16" s="17">
        <v>9</v>
      </c>
      <c r="M16" s="25">
        <v>10</v>
      </c>
      <c r="N16" s="25">
        <v>18</v>
      </c>
      <c r="O16" s="25">
        <v>33</v>
      </c>
      <c r="P16" s="99">
        <f t="shared" si="0"/>
        <v>70</v>
      </c>
      <c r="Q16" s="28">
        <v>17.7</v>
      </c>
      <c r="R16" s="29">
        <v>0</v>
      </c>
      <c r="S16" s="31">
        <f t="shared" si="1"/>
        <v>17.7</v>
      </c>
      <c r="T16" s="28">
        <v>28</v>
      </c>
      <c r="U16" s="29">
        <v>0</v>
      </c>
      <c r="V16" s="31">
        <f t="shared" si="2"/>
        <v>28</v>
      </c>
      <c r="W16" s="31">
        <f t="shared" si="3"/>
        <v>1029.3</v>
      </c>
      <c r="X16" s="102">
        <f t="shared" si="4"/>
        <v>0</v>
      </c>
    </row>
    <row r="17" spans="1:24" ht="21" customHeight="1">
      <c r="A17" s="32">
        <f t="shared" si="5"/>
        <v>13</v>
      </c>
      <c r="B17" s="17">
        <v>9</v>
      </c>
      <c r="C17" s="46" t="s">
        <v>74</v>
      </c>
      <c r="D17" s="108" t="s">
        <v>109</v>
      </c>
      <c r="E17" s="104" t="s">
        <v>120</v>
      </c>
      <c r="F17" s="53" t="s">
        <v>247</v>
      </c>
      <c r="G17" s="66">
        <v>2003</v>
      </c>
      <c r="H17" s="66">
        <v>2005</v>
      </c>
      <c r="I17" s="66">
        <v>2004</v>
      </c>
      <c r="J17" s="66">
        <f>VLOOKUP(G17,[1]Letnice!$D$2:$E$12,2,FALSE)+VLOOKUP(H17,[1]Letnice!$D$2:$E$12,2,FALSE)+VLOOKUP(I17,[1]Letnice!$D$2:$E$12,2,FALSE)</f>
        <v>39</v>
      </c>
      <c r="K17" s="70">
        <f>VLOOKUP(J17,[1]Letnice!$D$16:$E$28,2,FALSE)</f>
        <v>1003</v>
      </c>
      <c r="L17" s="17">
        <v>8</v>
      </c>
      <c r="M17" s="25">
        <v>9</v>
      </c>
      <c r="N17" s="25">
        <v>16</v>
      </c>
      <c r="O17" s="25">
        <v>39</v>
      </c>
      <c r="P17" s="99">
        <f t="shared" si="0"/>
        <v>72</v>
      </c>
      <c r="Q17" s="28">
        <v>18.7</v>
      </c>
      <c r="R17" s="29">
        <v>0</v>
      </c>
      <c r="S17" s="31">
        <f t="shared" si="1"/>
        <v>18.7</v>
      </c>
      <c r="T17" s="28">
        <v>27.13</v>
      </c>
      <c r="U17" s="29">
        <v>0</v>
      </c>
      <c r="V17" s="31">
        <f t="shared" si="2"/>
        <v>27.13</v>
      </c>
      <c r="W17" s="31">
        <f t="shared" si="3"/>
        <v>1029.1699999999998</v>
      </c>
      <c r="X17" s="102">
        <f t="shared" si="4"/>
        <v>0</v>
      </c>
    </row>
    <row r="18" spans="1:24" ht="21" customHeight="1">
      <c r="A18" s="32">
        <f t="shared" si="5"/>
        <v>14</v>
      </c>
      <c r="B18" s="17">
        <v>11</v>
      </c>
      <c r="C18" s="46" t="s">
        <v>192</v>
      </c>
      <c r="D18" s="108" t="s">
        <v>118</v>
      </c>
      <c r="E18" s="104" t="s">
        <v>120</v>
      </c>
      <c r="F18" s="53" t="s">
        <v>223</v>
      </c>
      <c r="G18" s="66">
        <v>2001</v>
      </c>
      <c r="H18" s="66">
        <v>2001</v>
      </c>
      <c r="I18" s="66">
        <v>2004</v>
      </c>
      <c r="J18" s="66">
        <f>VLOOKUP(G18,[1]Letnice!$D$2:$E$12,2,FALSE)+VLOOKUP(H18,[1]Letnice!$D$2:$E$12,2,FALSE)+VLOOKUP(I18,[1]Letnice!$D$2:$E$12,2,FALSE)</f>
        <v>45</v>
      </c>
      <c r="K18" s="70">
        <f>VLOOKUP(J18,[1]Letnice!$D$16:$E$28,2,FALSE)</f>
        <v>1001</v>
      </c>
      <c r="L18" s="17">
        <v>10</v>
      </c>
      <c r="M18" s="25">
        <v>10</v>
      </c>
      <c r="N18" s="25">
        <v>23</v>
      </c>
      <c r="O18" s="25">
        <v>37</v>
      </c>
      <c r="P18" s="99">
        <f t="shared" si="0"/>
        <v>80</v>
      </c>
      <c r="Q18" s="28">
        <v>16.600000000000001</v>
      </c>
      <c r="R18" s="29">
        <v>0</v>
      </c>
      <c r="S18" s="31">
        <f t="shared" si="1"/>
        <v>16.600000000000001</v>
      </c>
      <c r="T18" s="28">
        <v>25.7</v>
      </c>
      <c r="U18" s="29">
        <v>10</v>
      </c>
      <c r="V18" s="31">
        <f t="shared" si="2"/>
        <v>35.700000000000003</v>
      </c>
      <c r="W18" s="31">
        <f t="shared" si="3"/>
        <v>1028.7</v>
      </c>
      <c r="X18" s="102">
        <f t="shared" si="4"/>
        <v>0</v>
      </c>
    </row>
    <row r="19" spans="1:24" ht="21" customHeight="1">
      <c r="A19" s="32">
        <f t="shared" si="5"/>
        <v>15</v>
      </c>
      <c r="B19" s="17">
        <v>37</v>
      </c>
      <c r="C19" s="46" t="s">
        <v>172</v>
      </c>
      <c r="D19" s="108" t="s">
        <v>108</v>
      </c>
      <c r="E19" s="104" t="s">
        <v>120</v>
      </c>
      <c r="F19" s="53" t="s">
        <v>237</v>
      </c>
      <c r="G19" s="66">
        <v>2003</v>
      </c>
      <c r="H19" s="66">
        <v>2007</v>
      </c>
      <c r="I19" s="66">
        <v>2005</v>
      </c>
      <c r="J19" s="66">
        <f>VLOOKUP(G19,[1]Letnice!$D$2:$E$12,2,FALSE)+VLOOKUP(H19,[1]Letnice!$D$2:$E$12,2,FALSE)+VLOOKUP(I19,[1]Letnice!$D$2:$E$12,2,FALSE)</f>
        <v>38</v>
      </c>
      <c r="K19" s="70">
        <f>VLOOKUP(J19,[1]Letnice!$D$16:$E$28,2,FALSE)</f>
        <v>1005</v>
      </c>
      <c r="L19" s="17">
        <v>10</v>
      </c>
      <c r="M19" s="25">
        <v>10</v>
      </c>
      <c r="N19" s="25">
        <v>18</v>
      </c>
      <c r="O19" s="25">
        <v>32</v>
      </c>
      <c r="P19" s="99">
        <f t="shared" si="0"/>
        <v>70</v>
      </c>
      <c r="Q19" s="28">
        <v>16</v>
      </c>
      <c r="R19" s="29">
        <v>0</v>
      </c>
      <c r="S19" s="31">
        <f t="shared" si="1"/>
        <v>16</v>
      </c>
      <c r="T19" s="28">
        <v>27.8</v>
      </c>
      <c r="U19" s="29">
        <v>3</v>
      </c>
      <c r="V19" s="31">
        <f t="shared" si="2"/>
        <v>30.8</v>
      </c>
      <c r="W19" s="31">
        <f t="shared" si="3"/>
        <v>1028.2</v>
      </c>
      <c r="X19" s="102">
        <f t="shared" si="4"/>
        <v>0</v>
      </c>
    </row>
    <row r="20" spans="1:24" ht="21" customHeight="1">
      <c r="A20" s="32">
        <f t="shared" si="5"/>
        <v>16</v>
      </c>
      <c r="B20" s="17">
        <v>56</v>
      </c>
      <c r="C20" s="46" t="s">
        <v>191</v>
      </c>
      <c r="D20" s="108" t="s">
        <v>118</v>
      </c>
      <c r="E20" s="104" t="s">
        <v>120</v>
      </c>
      <c r="F20" s="53" t="s">
        <v>224</v>
      </c>
      <c r="G20" s="66">
        <v>2001</v>
      </c>
      <c r="H20" s="66">
        <v>2004</v>
      </c>
      <c r="I20" s="66">
        <v>2001</v>
      </c>
      <c r="J20" s="66">
        <f>VLOOKUP(G20,[1]Letnice!$D$2:$E$12,2,FALSE)+VLOOKUP(H20,[1]Letnice!$D$2:$E$12,2,FALSE)+VLOOKUP(I20,[1]Letnice!$D$2:$E$12,2,FALSE)</f>
        <v>45</v>
      </c>
      <c r="K20" s="70">
        <f>VLOOKUP(J20,[1]Letnice!$D$16:$E$28,2,FALSE)</f>
        <v>1001</v>
      </c>
      <c r="L20" s="17">
        <v>10</v>
      </c>
      <c r="M20" s="25">
        <v>9</v>
      </c>
      <c r="N20" s="25">
        <v>17</v>
      </c>
      <c r="O20" s="25">
        <v>37</v>
      </c>
      <c r="P20" s="99">
        <f t="shared" si="0"/>
        <v>73</v>
      </c>
      <c r="Q20" s="28">
        <v>13.9</v>
      </c>
      <c r="R20" s="29">
        <v>0</v>
      </c>
      <c r="S20" s="31">
        <f t="shared" si="1"/>
        <v>13.9</v>
      </c>
      <c r="T20" s="28">
        <v>25.5</v>
      </c>
      <c r="U20" s="29">
        <v>10</v>
      </c>
      <c r="V20" s="31">
        <f t="shared" si="2"/>
        <v>35.5</v>
      </c>
      <c r="W20" s="31">
        <f t="shared" si="3"/>
        <v>1024.5999999999999</v>
      </c>
      <c r="X20" s="102">
        <f t="shared" si="4"/>
        <v>0</v>
      </c>
    </row>
    <row r="21" spans="1:24" ht="21" customHeight="1">
      <c r="A21" s="32">
        <f t="shared" si="5"/>
        <v>17</v>
      </c>
      <c r="B21" s="17">
        <v>45</v>
      </c>
      <c r="C21" s="46" t="s">
        <v>75</v>
      </c>
      <c r="D21" s="108" t="s">
        <v>109</v>
      </c>
      <c r="E21" s="104" t="s">
        <v>120</v>
      </c>
      <c r="F21" s="53" t="s">
        <v>248</v>
      </c>
      <c r="G21" s="66">
        <v>2003</v>
      </c>
      <c r="H21" s="66">
        <v>2004</v>
      </c>
      <c r="I21" s="66">
        <v>2005</v>
      </c>
      <c r="J21" s="66">
        <f>VLOOKUP(G21,[1]Letnice!$D$2:$E$12,2,FALSE)+VLOOKUP(H21,[1]Letnice!$D$2:$E$12,2,FALSE)+VLOOKUP(I21,[1]Letnice!$D$2:$E$12,2,FALSE)</f>
        <v>39</v>
      </c>
      <c r="K21" s="70">
        <f>VLOOKUP(J21,[1]Letnice!$D$16:$E$28,2,FALSE)</f>
        <v>1003</v>
      </c>
      <c r="L21" s="17">
        <v>8</v>
      </c>
      <c r="M21" s="25">
        <v>10</v>
      </c>
      <c r="N21" s="25">
        <v>16</v>
      </c>
      <c r="O21" s="25">
        <v>39</v>
      </c>
      <c r="P21" s="99">
        <f t="shared" si="0"/>
        <v>73</v>
      </c>
      <c r="Q21" s="28">
        <v>18.899999999999999</v>
      </c>
      <c r="R21" s="29">
        <v>0</v>
      </c>
      <c r="S21" s="31">
        <f t="shared" si="1"/>
        <v>18.899999999999999</v>
      </c>
      <c r="T21" s="28">
        <v>20.9</v>
      </c>
      <c r="U21" s="29">
        <v>15</v>
      </c>
      <c r="V21" s="31">
        <f t="shared" si="2"/>
        <v>35.9</v>
      </c>
      <c r="W21" s="31">
        <f t="shared" si="3"/>
        <v>1021.1999999999999</v>
      </c>
      <c r="X21" s="102">
        <f t="shared" si="4"/>
        <v>0</v>
      </c>
    </row>
    <row r="22" spans="1:24" ht="21" customHeight="1">
      <c r="A22" s="32">
        <f t="shared" si="5"/>
        <v>18</v>
      </c>
      <c r="B22" s="17">
        <v>39</v>
      </c>
      <c r="C22" s="46" t="s">
        <v>183</v>
      </c>
      <c r="D22" s="108" t="s">
        <v>114</v>
      </c>
      <c r="E22" s="104" t="s">
        <v>120</v>
      </c>
      <c r="F22" s="53" t="s">
        <v>259</v>
      </c>
      <c r="G22" s="66">
        <v>2003</v>
      </c>
      <c r="H22" s="66">
        <v>2004</v>
      </c>
      <c r="I22" s="66">
        <v>2001</v>
      </c>
      <c r="J22" s="66">
        <f>VLOOKUP(G22,[1]Letnice!$D$2:$E$12,2,FALSE)+VLOOKUP(H22,[1]Letnice!$D$2:$E$12,2,FALSE)+VLOOKUP(I22,[1]Letnice!$D$2:$E$12,2,FALSE)</f>
        <v>43</v>
      </c>
      <c r="K22" s="70">
        <f>VLOOKUP(J22,[1]Letnice!$D$16:$E$28,2,FALSE)</f>
        <v>1002</v>
      </c>
      <c r="L22" s="17">
        <v>10</v>
      </c>
      <c r="M22" s="25">
        <v>9</v>
      </c>
      <c r="N22" s="25">
        <v>21</v>
      </c>
      <c r="O22" s="25">
        <v>39</v>
      </c>
      <c r="P22" s="99">
        <f t="shared" si="0"/>
        <v>79</v>
      </c>
      <c r="Q22" s="28">
        <v>18.899999999999999</v>
      </c>
      <c r="R22" s="29">
        <v>0</v>
      </c>
      <c r="S22" s="31">
        <f t="shared" si="1"/>
        <v>18.899999999999999</v>
      </c>
      <c r="T22" s="28">
        <v>29.3</v>
      </c>
      <c r="U22" s="29">
        <v>15</v>
      </c>
      <c r="V22" s="31">
        <f t="shared" si="2"/>
        <v>44.3</v>
      </c>
      <c r="W22" s="31">
        <f t="shared" si="3"/>
        <v>1017.8000000000001</v>
      </c>
      <c r="X22" s="102">
        <f t="shared" si="4"/>
        <v>0</v>
      </c>
    </row>
    <row r="23" spans="1:24" ht="21" customHeight="1">
      <c r="A23" s="32">
        <f t="shared" si="5"/>
        <v>19</v>
      </c>
      <c r="B23" s="17">
        <v>26</v>
      </c>
      <c r="C23" s="46" t="s">
        <v>181</v>
      </c>
      <c r="D23" s="108" t="s">
        <v>114</v>
      </c>
      <c r="E23" s="104" t="s">
        <v>120</v>
      </c>
      <c r="F23" s="53" t="s">
        <v>257</v>
      </c>
      <c r="G23" s="66">
        <v>2004</v>
      </c>
      <c r="H23" s="66">
        <v>2005</v>
      </c>
      <c r="I23" s="66">
        <v>2005</v>
      </c>
      <c r="J23" s="66">
        <f>VLOOKUP(G23,[1]Letnice!$D$2:$E$12,2,FALSE)+VLOOKUP(H23,[1]Letnice!$D$2:$E$12,2,FALSE)+VLOOKUP(I23,[1]Letnice!$D$2:$E$12,2,FALSE)</f>
        <v>37</v>
      </c>
      <c r="K23" s="70">
        <f>VLOOKUP(J23,[1]Letnice!$D$16:$E$28,2,FALSE)</f>
        <v>1005</v>
      </c>
      <c r="L23" s="17">
        <v>10</v>
      </c>
      <c r="M23" s="25">
        <v>7</v>
      </c>
      <c r="N23" s="25">
        <v>16</v>
      </c>
      <c r="O23" s="25">
        <v>30</v>
      </c>
      <c r="P23" s="99">
        <f t="shared" si="0"/>
        <v>63</v>
      </c>
      <c r="Q23" s="28">
        <v>23.3</v>
      </c>
      <c r="R23" s="29">
        <v>0</v>
      </c>
      <c r="S23" s="31">
        <f t="shared" si="1"/>
        <v>23.3</v>
      </c>
      <c r="T23" s="28">
        <v>28.2</v>
      </c>
      <c r="U23" s="29">
        <v>0</v>
      </c>
      <c r="V23" s="31">
        <f t="shared" si="2"/>
        <v>28.2</v>
      </c>
      <c r="W23" s="31">
        <f t="shared" si="3"/>
        <v>1016.5</v>
      </c>
      <c r="X23" s="102">
        <f t="shared" si="4"/>
        <v>0</v>
      </c>
    </row>
    <row r="24" spans="1:24" ht="21" customHeight="1">
      <c r="A24" s="32">
        <f t="shared" si="5"/>
        <v>20</v>
      </c>
      <c r="B24" s="17">
        <v>24</v>
      </c>
      <c r="C24" s="46" t="s">
        <v>184</v>
      </c>
      <c r="D24" s="108" t="s">
        <v>116</v>
      </c>
      <c r="E24" s="104" t="s">
        <v>120</v>
      </c>
      <c r="F24" s="53" t="s">
        <v>260</v>
      </c>
      <c r="G24" s="66">
        <v>2005</v>
      </c>
      <c r="H24" s="66">
        <v>2005</v>
      </c>
      <c r="I24" s="66">
        <v>2005</v>
      </c>
      <c r="J24" s="66">
        <f>VLOOKUP(G24,[1]Letnice!$D$2:$E$12,2,FALSE)+VLOOKUP(H24,[1]Letnice!$D$2:$E$12,2,FALSE)+VLOOKUP(I24,[1]Letnice!$D$2:$E$12,2,FALSE)</f>
        <v>36</v>
      </c>
      <c r="K24" s="70">
        <f>VLOOKUP(J24,[1]Letnice!$D$16:$E$28,2,FALSE)</f>
        <v>1005</v>
      </c>
      <c r="L24" s="17">
        <v>9</v>
      </c>
      <c r="M24" s="25">
        <v>7</v>
      </c>
      <c r="N24" s="25">
        <v>15</v>
      </c>
      <c r="O24" s="25">
        <v>29</v>
      </c>
      <c r="P24" s="99">
        <f t="shared" si="0"/>
        <v>60</v>
      </c>
      <c r="Q24" s="28">
        <v>20.9</v>
      </c>
      <c r="R24" s="29">
        <v>0</v>
      </c>
      <c r="S24" s="31">
        <f t="shared" si="1"/>
        <v>20.9</v>
      </c>
      <c r="T24" s="28">
        <v>28.3</v>
      </c>
      <c r="U24" s="29">
        <v>1</v>
      </c>
      <c r="V24" s="31">
        <f t="shared" si="2"/>
        <v>29.3</v>
      </c>
      <c r="W24" s="31">
        <f t="shared" si="3"/>
        <v>1014.8000000000001</v>
      </c>
      <c r="X24" s="102">
        <f t="shared" si="4"/>
        <v>0</v>
      </c>
    </row>
    <row r="25" spans="1:24" ht="21" customHeight="1">
      <c r="A25" s="32">
        <f t="shared" si="5"/>
        <v>21</v>
      </c>
      <c r="B25" s="17">
        <v>34</v>
      </c>
      <c r="C25" s="46" t="s">
        <v>178</v>
      </c>
      <c r="D25" s="108" t="s">
        <v>109</v>
      </c>
      <c r="E25" s="104" t="s">
        <v>120</v>
      </c>
      <c r="F25" s="53" t="s">
        <v>249</v>
      </c>
      <c r="G25" s="66">
        <v>2005</v>
      </c>
      <c r="H25" s="66">
        <v>2005</v>
      </c>
      <c r="I25" s="66">
        <v>2007</v>
      </c>
      <c r="J25" s="66">
        <f>VLOOKUP(G25,[1]Letnice!$D$2:$E$12,2,FALSE)+VLOOKUP(H25,[1]Letnice!$D$2:$E$12,2,FALSE)+VLOOKUP(I25,[1]Letnice!$D$2:$E$12,2,FALSE)</f>
        <v>36</v>
      </c>
      <c r="K25" s="70">
        <f>VLOOKUP(J25,[1]Letnice!$D$16:$E$28,2,FALSE)</f>
        <v>1005</v>
      </c>
      <c r="L25" s="17">
        <v>9</v>
      </c>
      <c r="M25" s="25">
        <v>10</v>
      </c>
      <c r="N25" s="25">
        <v>17</v>
      </c>
      <c r="O25" s="25">
        <v>25</v>
      </c>
      <c r="P25" s="99">
        <f t="shared" si="0"/>
        <v>61</v>
      </c>
      <c r="Q25" s="28">
        <v>22.2</v>
      </c>
      <c r="R25" s="29">
        <v>0</v>
      </c>
      <c r="S25" s="31">
        <f t="shared" si="1"/>
        <v>22.2</v>
      </c>
      <c r="T25" s="28">
        <v>31.2</v>
      </c>
      <c r="U25" s="29">
        <v>0</v>
      </c>
      <c r="V25" s="31">
        <f t="shared" si="2"/>
        <v>31.2</v>
      </c>
      <c r="W25" s="31">
        <f t="shared" si="3"/>
        <v>1012.5999999999999</v>
      </c>
      <c r="X25" s="102">
        <f t="shared" si="4"/>
        <v>0</v>
      </c>
    </row>
    <row r="26" spans="1:24" ht="21" customHeight="1">
      <c r="A26" s="32">
        <f t="shared" si="5"/>
        <v>22</v>
      </c>
      <c r="B26" s="17">
        <v>18</v>
      </c>
      <c r="C26" s="46" t="s">
        <v>62</v>
      </c>
      <c r="D26" s="108" t="s">
        <v>106</v>
      </c>
      <c r="E26" s="104" t="s">
        <v>120</v>
      </c>
      <c r="F26" s="53" t="s">
        <v>232</v>
      </c>
      <c r="G26" s="66">
        <v>2005</v>
      </c>
      <c r="H26" s="66">
        <v>2004</v>
      </c>
      <c r="I26" s="66">
        <v>2005</v>
      </c>
      <c r="J26" s="66">
        <f>VLOOKUP(G26,[1]Letnice!$D$2:$E$12,2,FALSE)+VLOOKUP(H26,[1]Letnice!$D$2:$E$12,2,FALSE)+VLOOKUP(I26,[1]Letnice!$D$2:$E$12,2,FALSE)</f>
        <v>37</v>
      </c>
      <c r="K26" s="70">
        <f>VLOOKUP(J26,[1]Letnice!$D$16:$E$28,2,FALSE)</f>
        <v>1005</v>
      </c>
      <c r="L26" s="17">
        <v>10</v>
      </c>
      <c r="M26" s="25">
        <v>9</v>
      </c>
      <c r="N26" s="25">
        <v>17</v>
      </c>
      <c r="O26" s="25">
        <v>34</v>
      </c>
      <c r="P26" s="99">
        <f t="shared" si="0"/>
        <v>70</v>
      </c>
      <c r="Q26" s="28">
        <v>16.600000000000001</v>
      </c>
      <c r="R26" s="29">
        <v>15</v>
      </c>
      <c r="S26" s="31">
        <f t="shared" si="1"/>
        <v>31.6</v>
      </c>
      <c r="T26" s="28">
        <v>30.3</v>
      </c>
      <c r="U26" s="29">
        <v>1</v>
      </c>
      <c r="V26" s="31">
        <f t="shared" si="2"/>
        <v>31.3</v>
      </c>
      <c r="W26" s="31">
        <f t="shared" si="3"/>
        <v>1012.1</v>
      </c>
      <c r="X26" s="102">
        <f t="shared" si="4"/>
        <v>0</v>
      </c>
    </row>
    <row r="27" spans="1:24" s="196" customFormat="1" ht="21" customHeight="1">
      <c r="A27" s="185">
        <f t="shared" si="5"/>
        <v>23</v>
      </c>
      <c r="B27" s="185">
        <v>55</v>
      </c>
      <c r="C27" s="184" t="s">
        <v>177</v>
      </c>
      <c r="D27" s="186" t="s">
        <v>108</v>
      </c>
      <c r="E27" s="187" t="s">
        <v>120</v>
      </c>
      <c r="F27" s="188" t="s">
        <v>245</v>
      </c>
      <c r="G27" s="189">
        <v>2004</v>
      </c>
      <c r="H27" s="189">
        <v>2003</v>
      </c>
      <c r="I27" s="189">
        <v>2003</v>
      </c>
      <c r="J27" s="189">
        <f>VLOOKUP(G27,[1]Letnice!$D$2:$E$12,2,FALSE)+VLOOKUP(H27,[1]Letnice!$D$2:$E$12,2,FALSE)+VLOOKUP(I27,[1]Letnice!$D$2:$E$12,2,FALSE)</f>
        <v>41</v>
      </c>
      <c r="K27" s="190">
        <f>VLOOKUP(J27,[1]Letnice!$D$16:$E$28,2,FALSE)</f>
        <v>1003</v>
      </c>
      <c r="L27" s="185">
        <v>10</v>
      </c>
      <c r="M27" s="185">
        <v>8</v>
      </c>
      <c r="N27" s="185">
        <v>21</v>
      </c>
      <c r="O27" s="185">
        <v>44</v>
      </c>
      <c r="P27" s="191">
        <f t="shared" si="0"/>
        <v>83</v>
      </c>
      <c r="Q27" s="192">
        <v>14.5</v>
      </c>
      <c r="R27" s="193">
        <v>20</v>
      </c>
      <c r="S27" s="194">
        <f t="shared" si="1"/>
        <v>34.5</v>
      </c>
      <c r="T27" s="192">
        <v>19.8</v>
      </c>
      <c r="U27" s="193">
        <v>20</v>
      </c>
      <c r="V27" s="194">
        <f t="shared" si="2"/>
        <v>39.799999999999997</v>
      </c>
      <c r="W27" s="194">
        <f t="shared" si="3"/>
        <v>1011.7</v>
      </c>
      <c r="X27" s="195">
        <f t="shared" si="4"/>
        <v>0</v>
      </c>
    </row>
    <row r="28" spans="1:24" ht="21" customHeight="1">
      <c r="A28" s="32">
        <f t="shared" si="5"/>
        <v>24</v>
      </c>
      <c r="B28" s="17">
        <v>19</v>
      </c>
      <c r="C28" s="46" t="s">
        <v>193</v>
      </c>
      <c r="D28" s="108" t="s">
        <v>118</v>
      </c>
      <c r="E28" s="104" t="s">
        <v>120</v>
      </c>
      <c r="F28" s="53" t="s">
        <v>222</v>
      </c>
      <c r="G28" s="66">
        <v>2001</v>
      </c>
      <c r="H28" s="66">
        <v>2005</v>
      </c>
      <c r="I28" s="66">
        <v>2002</v>
      </c>
      <c r="J28" s="66">
        <f>VLOOKUP(G28,[1]Letnice!$D$2:$E$12,2,FALSE)+VLOOKUP(H28,[1]Letnice!$D$2:$E$12,2,FALSE)+VLOOKUP(I28,[1]Letnice!$D$2:$E$12,2,FALSE)</f>
        <v>43</v>
      </c>
      <c r="K28" s="70">
        <f>VLOOKUP(J28,[1]Letnice!$D$16:$E$28,2,FALSE)</f>
        <v>1002</v>
      </c>
      <c r="L28" s="17">
        <v>7</v>
      </c>
      <c r="M28" s="25">
        <v>9</v>
      </c>
      <c r="N28" s="25">
        <v>13</v>
      </c>
      <c r="O28" s="25">
        <v>33</v>
      </c>
      <c r="P28" s="99">
        <f t="shared" si="0"/>
        <v>62</v>
      </c>
      <c r="Q28" s="28">
        <v>17.5</v>
      </c>
      <c r="R28" s="29">
        <v>0</v>
      </c>
      <c r="S28" s="31">
        <f t="shared" si="1"/>
        <v>17.5</v>
      </c>
      <c r="T28" s="28">
        <v>26.7</v>
      </c>
      <c r="U28" s="29">
        <v>10</v>
      </c>
      <c r="V28" s="31">
        <f t="shared" si="2"/>
        <v>36.700000000000003</v>
      </c>
      <c r="W28" s="31">
        <f t="shared" si="3"/>
        <v>1009.8</v>
      </c>
      <c r="X28" s="102">
        <f t="shared" si="4"/>
        <v>0</v>
      </c>
    </row>
    <row r="29" spans="1:24" ht="21" customHeight="1">
      <c r="A29" s="32">
        <f t="shared" si="5"/>
        <v>25</v>
      </c>
      <c r="B29" s="17">
        <v>13</v>
      </c>
      <c r="C29" s="46" t="s">
        <v>195</v>
      </c>
      <c r="D29" s="108" t="s">
        <v>118</v>
      </c>
      <c r="E29" s="104" t="s">
        <v>120</v>
      </c>
      <c r="F29" s="53" t="s">
        <v>220</v>
      </c>
      <c r="G29" s="66">
        <v>2004</v>
      </c>
      <c r="H29" s="66">
        <v>2004</v>
      </c>
      <c r="I29" s="66">
        <v>2005</v>
      </c>
      <c r="J29" s="66">
        <f>VLOOKUP(G29,[1]Letnice!$D$2:$E$12,2,FALSE)+VLOOKUP(H29,[1]Letnice!$D$2:$E$12,2,FALSE)+VLOOKUP(I29,[1]Letnice!$D$2:$E$12,2,FALSE)</f>
        <v>38</v>
      </c>
      <c r="K29" s="70">
        <f>VLOOKUP(J29,[1]Letnice!$D$16:$E$28,2,FALSE)</f>
        <v>1005</v>
      </c>
      <c r="L29" s="17">
        <v>10</v>
      </c>
      <c r="M29" s="25">
        <v>9</v>
      </c>
      <c r="N29" s="25">
        <v>10</v>
      </c>
      <c r="O29" s="25">
        <v>37</v>
      </c>
      <c r="P29" s="99">
        <f t="shared" si="0"/>
        <v>66</v>
      </c>
      <c r="Q29" s="28">
        <v>23.4</v>
      </c>
      <c r="R29" s="29">
        <v>0</v>
      </c>
      <c r="S29" s="31">
        <f t="shared" si="1"/>
        <v>23.4</v>
      </c>
      <c r="T29" s="28">
        <v>28</v>
      </c>
      <c r="U29" s="29">
        <v>10</v>
      </c>
      <c r="V29" s="31">
        <f t="shared" si="2"/>
        <v>38</v>
      </c>
      <c r="W29" s="31">
        <f t="shared" si="3"/>
        <v>1009.6</v>
      </c>
      <c r="X29" s="102">
        <f t="shared" si="4"/>
        <v>0</v>
      </c>
    </row>
    <row r="30" spans="1:24" ht="21" customHeight="1">
      <c r="A30" s="32">
        <f t="shared" si="5"/>
        <v>26</v>
      </c>
      <c r="B30" s="17">
        <v>15</v>
      </c>
      <c r="C30" s="46" t="s">
        <v>58</v>
      </c>
      <c r="D30" s="108" t="s">
        <v>105</v>
      </c>
      <c r="E30" s="104" t="s">
        <v>120</v>
      </c>
      <c r="F30" s="53" t="s">
        <v>230</v>
      </c>
      <c r="G30" s="66">
        <v>2004</v>
      </c>
      <c r="H30" s="66">
        <v>2005</v>
      </c>
      <c r="I30" s="66">
        <v>2005</v>
      </c>
      <c r="J30" s="66">
        <f>VLOOKUP(G30,[1]Letnice!$D$2:$E$12,2,FALSE)+VLOOKUP(H30,[1]Letnice!$D$2:$E$12,2,FALSE)+VLOOKUP(I30,[1]Letnice!$D$2:$E$12,2,FALSE)</f>
        <v>37</v>
      </c>
      <c r="K30" s="70">
        <f>VLOOKUP(J30,[1]Letnice!$D$16:$E$28,2,FALSE)</f>
        <v>1005</v>
      </c>
      <c r="L30" s="17">
        <v>9</v>
      </c>
      <c r="M30" s="25">
        <v>8</v>
      </c>
      <c r="N30" s="25">
        <v>12</v>
      </c>
      <c r="O30" s="25">
        <v>27</v>
      </c>
      <c r="P30" s="99">
        <f t="shared" si="0"/>
        <v>56</v>
      </c>
      <c r="Q30" s="28">
        <v>16.600000000000001</v>
      </c>
      <c r="R30" s="29">
        <v>0</v>
      </c>
      <c r="S30" s="31">
        <f t="shared" si="1"/>
        <v>16.600000000000001</v>
      </c>
      <c r="T30" s="28">
        <v>30.1</v>
      </c>
      <c r="U30" s="29">
        <v>5</v>
      </c>
      <c r="V30" s="31">
        <f t="shared" si="2"/>
        <v>35.1</v>
      </c>
      <c r="W30" s="31">
        <f t="shared" si="3"/>
        <v>1009.3000000000001</v>
      </c>
      <c r="X30" s="102">
        <f t="shared" si="4"/>
        <v>0</v>
      </c>
    </row>
    <row r="31" spans="1:24" ht="21" customHeight="1">
      <c r="A31" s="32">
        <f t="shared" si="5"/>
        <v>27</v>
      </c>
      <c r="B31" s="17">
        <v>36</v>
      </c>
      <c r="C31" s="46" t="s">
        <v>59</v>
      </c>
      <c r="D31" s="108" t="s">
        <v>105</v>
      </c>
      <c r="E31" s="104" t="s">
        <v>120</v>
      </c>
      <c r="F31" s="53" t="s">
        <v>231</v>
      </c>
      <c r="G31" s="66">
        <v>2002</v>
      </c>
      <c r="H31" s="66">
        <v>2004</v>
      </c>
      <c r="I31" s="66">
        <v>2004</v>
      </c>
      <c r="J31" s="66">
        <f>VLOOKUP(G31,[1]Letnice!$D$2:$E$12,2,FALSE)+VLOOKUP(H31,[1]Letnice!$D$2:$E$12,2,FALSE)+VLOOKUP(I31,[1]Letnice!$D$2:$E$12,2,FALSE)</f>
        <v>41</v>
      </c>
      <c r="K31" s="70">
        <f>VLOOKUP(J31,[1]Letnice!$D$16:$E$28,2,FALSE)</f>
        <v>1003</v>
      </c>
      <c r="L31" s="17">
        <v>8</v>
      </c>
      <c r="M31" s="25">
        <v>7</v>
      </c>
      <c r="N31" s="25">
        <v>15</v>
      </c>
      <c r="O31" s="25">
        <v>26</v>
      </c>
      <c r="P31" s="99">
        <f t="shared" si="0"/>
        <v>56</v>
      </c>
      <c r="Q31" s="28">
        <v>19.7</v>
      </c>
      <c r="R31" s="29">
        <v>0</v>
      </c>
      <c r="S31" s="31">
        <f t="shared" si="1"/>
        <v>19.7</v>
      </c>
      <c r="T31" s="28">
        <v>30.4</v>
      </c>
      <c r="U31" s="29">
        <v>0</v>
      </c>
      <c r="V31" s="31">
        <f t="shared" si="2"/>
        <v>30.4</v>
      </c>
      <c r="W31" s="31">
        <f t="shared" si="3"/>
        <v>1008.8999999999999</v>
      </c>
      <c r="X31" s="102">
        <f t="shared" si="4"/>
        <v>0</v>
      </c>
    </row>
    <row r="32" spans="1:24" ht="21" customHeight="1">
      <c r="A32" s="32">
        <f t="shared" si="5"/>
        <v>28</v>
      </c>
      <c r="B32" s="17">
        <v>38</v>
      </c>
      <c r="C32" s="46" t="s">
        <v>82</v>
      </c>
      <c r="D32" s="108" t="s">
        <v>113</v>
      </c>
      <c r="E32" s="104" t="s">
        <v>120</v>
      </c>
      <c r="F32" s="53" t="s">
        <v>256</v>
      </c>
      <c r="G32" s="66">
        <v>2003</v>
      </c>
      <c r="H32" s="66">
        <v>2004</v>
      </c>
      <c r="I32" s="66">
        <v>2003</v>
      </c>
      <c r="J32" s="66">
        <f>VLOOKUP(G32,[1]Letnice!$D$2:$E$12,2,FALSE)+VLOOKUP(H32,[1]Letnice!$D$2:$E$12,2,FALSE)+VLOOKUP(I32,[1]Letnice!$D$2:$E$12,2,FALSE)</f>
        <v>41</v>
      </c>
      <c r="K32" s="70">
        <f>VLOOKUP(J32,[1]Letnice!$D$16:$E$28,2,FALSE)</f>
        <v>1003</v>
      </c>
      <c r="L32" s="17">
        <v>8</v>
      </c>
      <c r="M32" s="25">
        <v>7</v>
      </c>
      <c r="N32" s="25">
        <v>15</v>
      </c>
      <c r="O32" s="25">
        <v>30</v>
      </c>
      <c r="P32" s="99">
        <f t="shared" si="0"/>
        <v>60</v>
      </c>
      <c r="Q32" s="28">
        <v>16</v>
      </c>
      <c r="R32" s="29">
        <v>10</v>
      </c>
      <c r="S32" s="31">
        <f t="shared" si="1"/>
        <v>26</v>
      </c>
      <c r="T32" s="28">
        <v>22.4</v>
      </c>
      <c r="U32" s="29">
        <v>6</v>
      </c>
      <c r="V32" s="31">
        <f t="shared" si="2"/>
        <v>28.4</v>
      </c>
      <c r="W32" s="31">
        <f t="shared" si="3"/>
        <v>1008.5999999999999</v>
      </c>
      <c r="X32" s="102">
        <f t="shared" si="4"/>
        <v>0</v>
      </c>
    </row>
    <row r="33" spans="1:24" ht="21" customHeight="1">
      <c r="A33" s="32">
        <f t="shared" si="5"/>
        <v>29</v>
      </c>
      <c r="B33" s="17">
        <v>12</v>
      </c>
      <c r="C33" s="46" t="s">
        <v>188</v>
      </c>
      <c r="D33" s="108" t="s">
        <v>114</v>
      </c>
      <c r="E33" s="104" t="s">
        <v>120</v>
      </c>
      <c r="F33" s="53" t="s">
        <v>226</v>
      </c>
      <c r="G33" s="66">
        <v>2003</v>
      </c>
      <c r="H33" s="66">
        <v>2002</v>
      </c>
      <c r="I33" s="66">
        <v>2004</v>
      </c>
      <c r="J33" s="66">
        <f>VLOOKUP(G33,[1]Letnice!$D$2:$E$12,2,FALSE)+VLOOKUP(H33,[1]Letnice!$D$2:$E$12,2,FALSE)+VLOOKUP(I33,[1]Letnice!$D$2:$E$12,2,FALSE)</f>
        <v>42</v>
      </c>
      <c r="K33" s="70">
        <f>VLOOKUP(J33,[1]Letnice!$D$16:$E$28,2,FALSE)</f>
        <v>1002</v>
      </c>
      <c r="L33" s="17">
        <v>10</v>
      </c>
      <c r="M33" s="25">
        <v>9</v>
      </c>
      <c r="N33" s="25">
        <v>21</v>
      </c>
      <c r="O33" s="25">
        <v>19</v>
      </c>
      <c r="P33" s="99">
        <f t="shared" si="0"/>
        <v>59</v>
      </c>
      <c r="Q33" s="28">
        <v>16.8</v>
      </c>
      <c r="R33" s="29">
        <v>0</v>
      </c>
      <c r="S33" s="31">
        <f t="shared" si="1"/>
        <v>16.8</v>
      </c>
      <c r="T33" s="28">
        <v>30.9</v>
      </c>
      <c r="U33" s="29">
        <v>5</v>
      </c>
      <c r="V33" s="31">
        <f t="shared" si="2"/>
        <v>35.9</v>
      </c>
      <c r="W33" s="31">
        <f t="shared" si="3"/>
        <v>1008.3</v>
      </c>
      <c r="X33" s="102">
        <f t="shared" si="4"/>
        <v>0</v>
      </c>
    </row>
    <row r="34" spans="1:24" ht="21" customHeight="1">
      <c r="A34" s="32">
        <f t="shared" si="5"/>
        <v>30</v>
      </c>
      <c r="B34" s="17">
        <v>57</v>
      </c>
      <c r="C34" s="46" t="s">
        <v>66</v>
      </c>
      <c r="D34" s="108" t="s">
        <v>204</v>
      </c>
      <c r="E34" s="104" t="s">
        <v>120</v>
      </c>
      <c r="F34" s="53" t="s">
        <v>246</v>
      </c>
      <c r="G34" s="66">
        <v>2004</v>
      </c>
      <c r="H34" s="66">
        <v>2004</v>
      </c>
      <c r="I34" s="66">
        <v>2004</v>
      </c>
      <c r="J34" s="66">
        <f>VLOOKUP(G34,[1]Letnice!$D$2:$E$12,2,FALSE)+VLOOKUP(H34,[1]Letnice!$D$2:$E$12,2,FALSE)+VLOOKUP(I34,[1]Letnice!$D$2:$E$12,2,FALSE)</f>
        <v>39</v>
      </c>
      <c r="K34" s="70">
        <f>VLOOKUP(J34,[1]Letnice!$D$16:$E$28,2,FALSE)</f>
        <v>1003</v>
      </c>
      <c r="L34" s="17">
        <v>9</v>
      </c>
      <c r="M34" s="25">
        <v>9</v>
      </c>
      <c r="N34" s="25">
        <v>14</v>
      </c>
      <c r="O34" s="25">
        <v>31</v>
      </c>
      <c r="P34" s="99">
        <f t="shared" si="0"/>
        <v>63</v>
      </c>
      <c r="Q34" s="28">
        <v>16.8</v>
      </c>
      <c r="R34" s="29">
        <v>10</v>
      </c>
      <c r="S34" s="31">
        <f t="shared" si="1"/>
        <v>26.8</v>
      </c>
      <c r="T34" s="28">
        <v>21.3</v>
      </c>
      <c r="U34" s="29">
        <v>12</v>
      </c>
      <c r="V34" s="31">
        <f t="shared" si="2"/>
        <v>33.299999999999997</v>
      </c>
      <c r="W34" s="31">
        <f t="shared" si="3"/>
        <v>1005.9000000000001</v>
      </c>
      <c r="X34" s="102">
        <f t="shared" si="4"/>
        <v>0</v>
      </c>
    </row>
    <row r="35" spans="1:24" ht="21" customHeight="1">
      <c r="A35" s="32">
        <f t="shared" si="5"/>
        <v>31</v>
      </c>
      <c r="B35" s="17">
        <v>28</v>
      </c>
      <c r="C35" s="46" t="s">
        <v>198</v>
      </c>
      <c r="D35" s="108" t="s">
        <v>119</v>
      </c>
      <c r="E35" s="104" t="s">
        <v>120</v>
      </c>
      <c r="F35" s="53" t="s">
        <v>217</v>
      </c>
      <c r="G35" s="66">
        <v>2005</v>
      </c>
      <c r="H35" s="66">
        <v>2005</v>
      </c>
      <c r="I35" s="66">
        <v>2005</v>
      </c>
      <c r="J35" s="66">
        <f>VLOOKUP(G35,[1]Letnice!$D$2:$E$12,2,FALSE)+VLOOKUP(H35,[1]Letnice!$D$2:$E$12,2,FALSE)+VLOOKUP(I35,[1]Letnice!$D$2:$E$12,2,FALSE)</f>
        <v>36</v>
      </c>
      <c r="K35" s="70">
        <f>VLOOKUP(J35,[1]Letnice!$D$16:$E$28,2,FALSE)</f>
        <v>1005</v>
      </c>
      <c r="L35" s="17">
        <v>6</v>
      </c>
      <c r="M35" s="25">
        <v>7</v>
      </c>
      <c r="N35" s="25">
        <v>6</v>
      </c>
      <c r="O35" s="25">
        <v>29</v>
      </c>
      <c r="P35" s="99">
        <f t="shared" si="0"/>
        <v>48</v>
      </c>
      <c r="Q35" s="28">
        <v>21.1</v>
      </c>
      <c r="R35" s="29">
        <v>0</v>
      </c>
      <c r="S35" s="31">
        <f t="shared" si="1"/>
        <v>21.1</v>
      </c>
      <c r="T35" s="28">
        <v>28.3</v>
      </c>
      <c r="U35" s="29">
        <v>0</v>
      </c>
      <c r="V35" s="31">
        <f t="shared" si="2"/>
        <v>28.3</v>
      </c>
      <c r="W35" s="31">
        <f t="shared" si="3"/>
        <v>1003.6</v>
      </c>
      <c r="X35" s="102">
        <f t="shared" si="4"/>
        <v>0</v>
      </c>
    </row>
    <row r="36" spans="1:24" ht="21" customHeight="1">
      <c r="A36" s="32">
        <f t="shared" si="5"/>
        <v>32</v>
      </c>
      <c r="B36" s="17">
        <v>48</v>
      </c>
      <c r="C36" s="46" t="s">
        <v>76</v>
      </c>
      <c r="D36" s="108" t="s">
        <v>110</v>
      </c>
      <c r="E36" s="104" t="s">
        <v>120</v>
      </c>
      <c r="F36" s="53" t="s">
        <v>250</v>
      </c>
      <c r="G36" s="66">
        <v>2003</v>
      </c>
      <c r="H36" s="66">
        <v>2003</v>
      </c>
      <c r="I36" s="66">
        <v>2003</v>
      </c>
      <c r="J36" s="66">
        <f>VLOOKUP(G36,[1]Letnice!$D$2:$E$12,2,FALSE)+VLOOKUP(H36,[1]Letnice!$D$2:$E$12,2,FALSE)+VLOOKUP(I36,[1]Letnice!$D$2:$E$12,2,FALSE)</f>
        <v>42</v>
      </c>
      <c r="K36" s="70">
        <f>VLOOKUP(J36,[1]Letnice!$D$16:$E$28,2,FALSE)</f>
        <v>1002</v>
      </c>
      <c r="L36" s="17">
        <v>8</v>
      </c>
      <c r="M36" s="25">
        <v>10</v>
      </c>
      <c r="N36" s="25">
        <v>18</v>
      </c>
      <c r="O36" s="25">
        <v>40</v>
      </c>
      <c r="P36" s="99">
        <f t="shared" si="0"/>
        <v>76</v>
      </c>
      <c r="Q36" s="28">
        <v>17.899999999999999</v>
      </c>
      <c r="R36" s="29">
        <v>15</v>
      </c>
      <c r="S36" s="31">
        <f t="shared" si="1"/>
        <v>32.9</v>
      </c>
      <c r="T36" s="28">
        <v>31.7</v>
      </c>
      <c r="U36" s="29">
        <v>10</v>
      </c>
      <c r="V36" s="31">
        <f t="shared" si="2"/>
        <v>41.7</v>
      </c>
      <c r="W36" s="31">
        <f t="shared" si="3"/>
        <v>1003.4</v>
      </c>
      <c r="X36" s="102">
        <f t="shared" si="4"/>
        <v>0</v>
      </c>
    </row>
    <row r="37" spans="1:24" ht="21" customHeight="1">
      <c r="A37" s="32">
        <f t="shared" si="5"/>
        <v>33</v>
      </c>
      <c r="B37" s="17">
        <v>21</v>
      </c>
      <c r="C37" s="46" t="s">
        <v>180</v>
      </c>
      <c r="D37" s="108" t="s">
        <v>205</v>
      </c>
      <c r="E37" s="104" t="s">
        <v>120</v>
      </c>
      <c r="F37" s="53" t="s">
        <v>254</v>
      </c>
      <c r="G37" s="66">
        <v>2003</v>
      </c>
      <c r="H37" s="66">
        <v>2003</v>
      </c>
      <c r="I37" s="66">
        <v>2004</v>
      </c>
      <c r="J37" s="66">
        <f>VLOOKUP(G37,[1]Letnice!$D$2:$E$12,2,FALSE)+VLOOKUP(H37,[1]Letnice!$D$2:$E$12,2,FALSE)+VLOOKUP(I37,[1]Letnice!$D$2:$E$12,2,FALSE)</f>
        <v>41</v>
      </c>
      <c r="K37" s="70">
        <f>VLOOKUP(J37,[1]Letnice!$D$16:$E$28,2,FALSE)</f>
        <v>1003</v>
      </c>
      <c r="L37" s="17">
        <v>10</v>
      </c>
      <c r="M37" s="25">
        <v>7</v>
      </c>
      <c r="N37" s="25">
        <v>19</v>
      </c>
      <c r="O37" s="25">
        <v>36</v>
      </c>
      <c r="P37" s="99">
        <f t="shared" si="0"/>
        <v>72</v>
      </c>
      <c r="Q37" s="28">
        <v>19.3</v>
      </c>
      <c r="R37" s="29">
        <v>10</v>
      </c>
      <c r="S37" s="31">
        <f t="shared" si="1"/>
        <v>29.3</v>
      </c>
      <c r="T37" s="28">
        <v>31.6</v>
      </c>
      <c r="U37" s="29">
        <v>11</v>
      </c>
      <c r="V37" s="31">
        <f t="shared" si="2"/>
        <v>42.6</v>
      </c>
      <c r="W37" s="31">
        <f t="shared" si="3"/>
        <v>1003.1000000000001</v>
      </c>
      <c r="X37" s="102">
        <f t="shared" si="4"/>
        <v>0</v>
      </c>
    </row>
    <row r="38" spans="1:24" ht="21" customHeight="1">
      <c r="A38" s="32">
        <f t="shared" si="5"/>
        <v>34</v>
      </c>
      <c r="B38" s="17">
        <v>29</v>
      </c>
      <c r="C38" s="46" t="s">
        <v>84</v>
      </c>
      <c r="D38" s="108" t="s">
        <v>104</v>
      </c>
      <c r="E38" s="104" t="s">
        <v>120</v>
      </c>
      <c r="F38" s="53" t="s">
        <v>261</v>
      </c>
      <c r="G38" s="66">
        <v>2004</v>
      </c>
      <c r="H38" s="66">
        <v>2005</v>
      </c>
      <c r="I38" s="66">
        <v>2004</v>
      </c>
      <c r="J38" s="66">
        <f>VLOOKUP(G38,[1]Letnice!$D$2:$E$12,2,FALSE)+VLOOKUP(H38,[1]Letnice!$D$2:$E$12,2,FALSE)+VLOOKUP(I38,[1]Letnice!$D$2:$E$12,2,FALSE)</f>
        <v>38</v>
      </c>
      <c r="K38" s="70">
        <f>VLOOKUP(J38,[1]Letnice!$D$16:$E$28,2,FALSE)</f>
        <v>1005</v>
      </c>
      <c r="L38" s="17">
        <v>8</v>
      </c>
      <c r="M38" s="25">
        <v>7</v>
      </c>
      <c r="N38" s="25">
        <v>12</v>
      </c>
      <c r="O38" s="25">
        <v>24</v>
      </c>
      <c r="P38" s="99">
        <f t="shared" si="0"/>
        <v>51</v>
      </c>
      <c r="Q38" s="28">
        <v>16.2</v>
      </c>
      <c r="R38" s="29">
        <v>0</v>
      </c>
      <c r="S38" s="31">
        <f t="shared" si="1"/>
        <v>16.2</v>
      </c>
      <c r="T38" s="28">
        <v>26.2</v>
      </c>
      <c r="U38" s="29">
        <v>11</v>
      </c>
      <c r="V38" s="31">
        <f t="shared" si="2"/>
        <v>37.200000000000003</v>
      </c>
      <c r="W38" s="31">
        <f t="shared" si="3"/>
        <v>1002.5999999999999</v>
      </c>
      <c r="X38" s="102">
        <f t="shared" si="4"/>
        <v>0</v>
      </c>
    </row>
    <row r="39" spans="1:24" ht="21" customHeight="1">
      <c r="A39" s="32">
        <f t="shared" si="5"/>
        <v>35</v>
      </c>
      <c r="B39" s="17">
        <v>27</v>
      </c>
      <c r="C39" s="46" t="s">
        <v>91</v>
      </c>
      <c r="D39" s="108" t="s">
        <v>117</v>
      </c>
      <c r="E39" s="104" t="s">
        <v>120</v>
      </c>
      <c r="F39" s="53" t="s">
        <v>268</v>
      </c>
      <c r="G39" s="66">
        <v>2004</v>
      </c>
      <c r="H39" s="66">
        <v>2002</v>
      </c>
      <c r="I39" s="66">
        <v>2006</v>
      </c>
      <c r="J39" s="66">
        <f>VLOOKUP(G39,[1]Letnice!$D$2:$E$12,2,FALSE)+VLOOKUP(H39,[1]Letnice!$D$2:$E$12,2,FALSE)+VLOOKUP(I39,[1]Letnice!$D$2:$E$12,2,FALSE)</f>
        <v>40</v>
      </c>
      <c r="K39" s="70">
        <f>VLOOKUP(J39,[1]Letnice!$D$16:$E$28,2,FALSE)</f>
        <v>1003</v>
      </c>
      <c r="L39" s="17">
        <v>10</v>
      </c>
      <c r="M39" s="25">
        <v>10</v>
      </c>
      <c r="N39" s="25">
        <v>16</v>
      </c>
      <c r="O39" s="25">
        <v>40</v>
      </c>
      <c r="P39" s="99">
        <f t="shared" si="0"/>
        <v>76</v>
      </c>
      <c r="Q39" s="28">
        <v>27.1</v>
      </c>
      <c r="R39" s="29">
        <v>0</v>
      </c>
      <c r="S39" s="31">
        <f t="shared" si="1"/>
        <v>27.1</v>
      </c>
      <c r="T39" s="28">
        <v>22.1</v>
      </c>
      <c r="U39" s="29">
        <v>28</v>
      </c>
      <c r="V39" s="31">
        <f t="shared" si="2"/>
        <v>50.1</v>
      </c>
      <c r="W39" s="31">
        <f t="shared" si="3"/>
        <v>1001.8000000000001</v>
      </c>
      <c r="X39" s="102">
        <f t="shared" si="4"/>
        <v>0</v>
      </c>
    </row>
    <row r="40" spans="1:24" ht="21" customHeight="1">
      <c r="A40" s="32">
        <f t="shared" si="5"/>
        <v>36</v>
      </c>
      <c r="B40" s="17">
        <v>17</v>
      </c>
      <c r="C40" s="46" t="s">
        <v>85</v>
      </c>
      <c r="D40" s="108" t="s">
        <v>104</v>
      </c>
      <c r="E40" s="104" t="s">
        <v>120</v>
      </c>
      <c r="F40" s="53" t="s">
        <v>262</v>
      </c>
      <c r="G40" s="66">
        <v>2005</v>
      </c>
      <c r="H40" s="66">
        <v>2004</v>
      </c>
      <c r="I40" s="66">
        <v>2004</v>
      </c>
      <c r="J40" s="66">
        <f>VLOOKUP(G40,[1]Letnice!$D$2:$E$12,2,FALSE)+VLOOKUP(H40,[1]Letnice!$D$2:$E$12,2,FALSE)+VLOOKUP(I40,[1]Letnice!$D$2:$E$12,2,FALSE)</f>
        <v>38</v>
      </c>
      <c r="K40" s="70">
        <f>VLOOKUP(J40,[1]Letnice!$D$16:$E$28,2,FALSE)</f>
        <v>1005</v>
      </c>
      <c r="L40" s="17">
        <v>8</v>
      </c>
      <c r="M40" s="25">
        <v>5</v>
      </c>
      <c r="N40" s="25">
        <v>9</v>
      </c>
      <c r="O40" s="25">
        <v>30</v>
      </c>
      <c r="P40" s="99">
        <f t="shared" si="0"/>
        <v>52</v>
      </c>
      <c r="Q40" s="28">
        <v>15.2</v>
      </c>
      <c r="R40" s="29">
        <v>10</v>
      </c>
      <c r="S40" s="31">
        <f t="shared" si="1"/>
        <v>25.2</v>
      </c>
      <c r="T40" s="28">
        <v>27.8</v>
      </c>
      <c r="U40" s="29">
        <v>3</v>
      </c>
      <c r="V40" s="31">
        <f t="shared" si="2"/>
        <v>30.8</v>
      </c>
      <c r="W40" s="31">
        <f t="shared" si="3"/>
        <v>1001</v>
      </c>
      <c r="X40" s="102">
        <f t="shared" si="4"/>
        <v>0</v>
      </c>
    </row>
    <row r="41" spans="1:24" ht="21" customHeight="1">
      <c r="A41" s="32">
        <f t="shared" si="5"/>
        <v>37</v>
      </c>
      <c r="B41" s="17">
        <v>42</v>
      </c>
      <c r="C41" s="46" t="s">
        <v>112</v>
      </c>
      <c r="D41" s="108" t="s">
        <v>112</v>
      </c>
      <c r="E41" s="104" t="s">
        <v>120</v>
      </c>
      <c r="F41" s="53" t="s">
        <v>255</v>
      </c>
      <c r="G41" s="66">
        <v>2005</v>
      </c>
      <c r="H41" s="66">
        <v>2004</v>
      </c>
      <c r="I41" s="66">
        <v>2004</v>
      </c>
      <c r="J41" s="66">
        <f>VLOOKUP(G41,[1]Letnice!$D$2:$E$12,2,FALSE)+VLOOKUP(H41,[1]Letnice!$D$2:$E$12,2,FALSE)+VLOOKUP(I41,[1]Letnice!$D$2:$E$12,2,FALSE)</f>
        <v>38</v>
      </c>
      <c r="K41" s="70">
        <f>VLOOKUP(J41,[1]Letnice!$D$16:$E$28,2,FALSE)</f>
        <v>1005</v>
      </c>
      <c r="L41" s="17">
        <v>7</v>
      </c>
      <c r="M41" s="25">
        <v>9</v>
      </c>
      <c r="N41" s="25">
        <v>14</v>
      </c>
      <c r="O41" s="25">
        <v>28</v>
      </c>
      <c r="P41" s="99">
        <f t="shared" si="0"/>
        <v>58</v>
      </c>
      <c r="Q41" s="28">
        <v>22.5</v>
      </c>
      <c r="R41" s="29">
        <v>10</v>
      </c>
      <c r="S41" s="31">
        <f t="shared" si="1"/>
        <v>32.5</v>
      </c>
      <c r="T41" s="28">
        <v>30.2</v>
      </c>
      <c r="U41" s="29">
        <v>0</v>
      </c>
      <c r="V41" s="31">
        <f t="shared" si="2"/>
        <v>30.2</v>
      </c>
      <c r="W41" s="31">
        <f t="shared" si="3"/>
        <v>1000.3</v>
      </c>
      <c r="X41" s="102">
        <f t="shared" si="4"/>
        <v>0</v>
      </c>
    </row>
    <row r="42" spans="1:24" ht="21" customHeight="1">
      <c r="A42" s="32">
        <f t="shared" si="5"/>
        <v>38</v>
      </c>
      <c r="B42" s="17">
        <v>31</v>
      </c>
      <c r="C42" s="46" t="s">
        <v>167</v>
      </c>
      <c r="D42" s="108" t="s">
        <v>203</v>
      </c>
      <c r="E42" s="104" t="s">
        <v>120</v>
      </c>
      <c r="F42" s="53" t="s">
        <v>228</v>
      </c>
      <c r="G42" s="66">
        <v>2003</v>
      </c>
      <c r="H42" s="66">
        <v>2003</v>
      </c>
      <c r="I42" s="66">
        <v>2003</v>
      </c>
      <c r="J42" s="66">
        <f>VLOOKUP(G42,[1]Letnice!$D$2:$E$12,2,FALSE)+VLOOKUP(H42,[1]Letnice!$D$2:$E$12,2,FALSE)+VLOOKUP(I42,[1]Letnice!$D$2:$E$12,2,FALSE)</f>
        <v>42</v>
      </c>
      <c r="K42" s="70">
        <f>VLOOKUP(J42,[1]Letnice!$D$16:$E$28,2,FALSE)</f>
        <v>1002</v>
      </c>
      <c r="L42" s="17">
        <v>5</v>
      </c>
      <c r="M42" s="25">
        <v>6</v>
      </c>
      <c r="N42" s="25">
        <v>13</v>
      </c>
      <c r="O42" s="25">
        <v>31</v>
      </c>
      <c r="P42" s="99">
        <f t="shared" si="0"/>
        <v>55</v>
      </c>
      <c r="Q42" s="28">
        <v>20.5</v>
      </c>
      <c r="R42" s="29">
        <v>10</v>
      </c>
      <c r="S42" s="31">
        <f t="shared" si="1"/>
        <v>30.5</v>
      </c>
      <c r="T42" s="28">
        <v>27.9</v>
      </c>
      <c r="U42" s="29">
        <v>0</v>
      </c>
      <c r="V42" s="31">
        <f t="shared" si="2"/>
        <v>27.9</v>
      </c>
      <c r="W42" s="31">
        <f t="shared" si="3"/>
        <v>998.59999999999991</v>
      </c>
      <c r="X42" s="102">
        <f t="shared" si="4"/>
        <v>0</v>
      </c>
    </row>
    <row r="43" spans="1:24" ht="21" customHeight="1">
      <c r="A43" s="32">
        <f t="shared" si="5"/>
        <v>39</v>
      </c>
      <c r="B43" s="17">
        <v>41</v>
      </c>
      <c r="C43" s="46" t="s">
        <v>199</v>
      </c>
      <c r="D43" s="108" t="s">
        <v>119</v>
      </c>
      <c r="E43" s="104" t="s">
        <v>120</v>
      </c>
      <c r="F43" s="53" t="s">
        <v>216</v>
      </c>
      <c r="G43" s="66">
        <v>2005</v>
      </c>
      <c r="H43" s="66">
        <v>2001</v>
      </c>
      <c r="I43" s="66">
        <v>2001</v>
      </c>
      <c r="J43" s="66">
        <f>VLOOKUP(G43,[1]Letnice!$D$2:$E$12,2,FALSE)+VLOOKUP(H43,[1]Letnice!$D$2:$E$12,2,FALSE)+VLOOKUP(I43,[1]Letnice!$D$2:$E$12,2,FALSE)</f>
        <v>44</v>
      </c>
      <c r="K43" s="70">
        <f>VLOOKUP(J43,[1]Letnice!$D$16:$E$28,2,FALSE)</f>
        <v>1002</v>
      </c>
      <c r="L43" s="17">
        <v>9</v>
      </c>
      <c r="M43" s="25">
        <v>10</v>
      </c>
      <c r="N43" s="25">
        <v>15</v>
      </c>
      <c r="O43" s="25">
        <v>33</v>
      </c>
      <c r="P43" s="99">
        <f t="shared" si="0"/>
        <v>67</v>
      </c>
      <c r="Q43" s="28">
        <v>17.8</v>
      </c>
      <c r="R43" s="29">
        <v>10</v>
      </c>
      <c r="S43" s="31">
        <f t="shared" si="1"/>
        <v>27.8</v>
      </c>
      <c r="T43" s="28">
        <v>29.1</v>
      </c>
      <c r="U43" s="29">
        <v>15</v>
      </c>
      <c r="V43" s="31">
        <f t="shared" si="2"/>
        <v>44.1</v>
      </c>
      <c r="W43" s="31">
        <f t="shared" si="3"/>
        <v>997.10000000000014</v>
      </c>
      <c r="X43" s="102">
        <f t="shared" si="4"/>
        <v>0</v>
      </c>
    </row>
    <row r="44" spans="1:24" ht="21" customHeight="1">
      <c r="A44" s="32">
        <f t="shared" si="5"/>
        <v>40</v>
      </c>
      <c r="B44" s="17">
        <v>44</v>
      </c>
      <c r="C44" s="46" t="s">
        <v>202</v>
      </c>
      <c r="D44" s="108" t="s">
        <v>207</v>
      </c>
      <c r="E44" s="104" t="s">
        <v>120</v>
      </c>
      <c r="F44" s="53" t="s">
        <v>213</v>
      </c>
      <c r="G44" s="66">
        <v>2004</v>
      </c>
      <c r="H44" s="66">
        <v>2004</v>
      </c>
      <c r="I44" s="66">
        <v>2005</v>
      </c>
      <c r="J44" s="66">
        <f>VLOOKUP(G44,[1]Letnice!$D$2:$E$12,2,FALSE)+VLOOKUP(H44,[1]Letnice!$D$2:$E$12,2,FALSE)+VLOOKUP(I44,[1]Letnice!$D$2:$E$12,2,FALSE)</f>
        <v>38</v>
      </c>
      <c r="K44" s="70">
        <f>VLOOKUP(J44,[1]Letnice!$D$16:$E$28,2,FALSE)</f>
        <v>1005</v>
      </c>
      <c r="L44" s="17">
        <v>8</v>
      </c>
      <c r="M44" s="25">
        <v>8</v>
      </c>
      <c r="N44" s="25">
        <v>10</v>
      </c>
      <c r="O44" s="25">
        <v>25</v>
      </c>
      <c r="P44" s="99">
        <f t="shared" si="0"/>
        <v>51</v>
      </c>
      <c r="Q44" s="28">
        <v>18</v>
      </c>
      <c r="R44" s="29">
        <v>15</v>
      </c>
      <c r="S44" s="31">
        <f t="shared" si="1"/>
        <v>33</v>
      </c>
      <c r="T44" s="28">
        <v>26.6</v>
      </c>
      <c r="U44" s="29">
        <v>0</v>
      </c>
      <c r="V44" s="31">
        <f t="shared" si="2"/>
        <v>26.6</v>
      </c>
      <c r="W44" s="31">
        <f t="shared" si="3"/>
        <v>996.40000000000009</v>
      </c>
      <c r="X44" s="102">
        <f t="shared" si="4"/>
        <v>0</v>
      </c>
    </row>
    <row r="45" spans="1:24" ht="21" customHeight="1">
      <c r="A45" s="32">
        <f t="shared" si="5"/>
        <v>41</v>
      </c>
      <c r="B45" s="17">
        <v>32</v>
      </c>
      <c r="C45" s="46" t="s">
        <v>168</v>
      </c>
      <c r="D45" s="108" t="s">
        <v>106</v>
      </c>
      <c r="E45" s="104" t="s">
        <v>120</v>
      </c>
      <c r="F45" s="53" t="s">
        <v>233</v>
      </c>
      <c r="G45" s="66">
        <v>2004</v>
      </c>
      <c r="H45" s="66">
        <v>2005</v>
      </c>
      <c r="I45" s="66">
        <v>2003</v>
      </c>
      <c r="J45" s="66">
        <f>VLOOKUP(G45,[1]Letnice!$D$2:$E$12,2,FALSE)+VLOOKUP(H45,[1]Letnice!$D$2:$E$12,2,FALSE)+VLOOKUP(I45,[1]Letnice!$D$2:$E$12,2,FALSE)</f>
        <v>39</v>
      </c>
      <c r="K45" s="70">
        <f>VLOOKUP(J45,[1]Letnice!$D$16:$E$28,2,FALSE)</f>
        <v>1003</v>
      </c>
      <c r="L45" s="17">
        <v>10</v>
      </c>
      <c r="M45" s="25">
        <v>8</v>
      </c>
      <c r="N45" s="25">
        <v>16</v>
      </c>
      <c r="O45" s="25">
        <v>22</v>
      </c>
      <c r="P45" s="99">
        <f t="shared" si="0"/>
        <v>56</v>
      </c>
      <c r="Q45" s="28">
        <v>18.100000000000001</v>
      </c>
      <c r="R45" s="29">
        <v>10</v>
      </c>
      <c r="S45" s="31">
        <f t="shared" si="1"/>
        <v>28.1</v>
      </c>
      <c r="T45" s="28">
        <v>32.700000000000003</v>
      </c>
      <c r="U45" s="29">
        <v>2</v>
      </c>
      <c r="V45" s="31">
        <f t="shared" si="2"/>
        <v>34.700000000000003</v>
      </c>
      <c r="W45" s="31">
        <f t="shared" si="3"/>
        <v>996.19999999999993</v>
      </c>
      <c r="X45" s="102">
        <f t="shared" si="4"/>
        <v>0</v>
      </c>
    </row>
    <row r="46" spans="1:24" ht="21" customHeight="1">
      <c r="A46" s="32">
        <f t="shared" si="5"/>
        <v>42</v>
      </c>
      <c r="B46" s="17">
        <v>4</v>
      </c>
      <c r="C46" s="46" t="s">
        <v>166</v>
      </c>
      <c r="D46" s="108" t="s">
        <v>203</v>
      </c>
      <c r="E46" s="104" t="s">
        <v>120</v>
      </c>
      <c r="F46" s="53" t="s">
        <v>227</v>
      </c>
      <c r="G46" s="66">
        <v>2005</v>
      </c>
      <c r="H46" s="66">
        <v>2004</v>
      </c>
      <c r="I46" s="66">
        <v>2005</v>
      </c>
      <c r="J46" s="66">
        <f>VLOOKUP(G46,[1]Letnice!$D$2:$E$12,2,FALSE)+VLOOKUP(H46,[1]Letnice!$D$2:$E$12,2,FALSE)+VLOOKUP(I46,[1]Letnice!$D$2:$E$12,2,FALSE)</f>
        <v>37</v>
      </c>
      <c r="K46" s="70">
        <f>VLOOKUP(J46,[1]Letnice!$D$16:$E$28,2,FALSE)</f>
        <v>1005</v>
      </c>
      <c r="L46" s="17">
        <v>8</v>
      </c>
      <c r="M46" s="25">
        <v>6</v>
      </c>
      <c r="N46" s="25">
        <v>15</v>
      </c>
      <c r="O46" s="25">
        <v>20</v>
      </c>
      <c r="P46" s="99">
        <f t="shared" si="0"/>
        <v>49</v>
      </c>
      <c r="Q46" s="28">
        <v>27.1</v>
      </c>
      <c r="R46" s="29">
        <v>0</v>
      </c>
      <c r="S46" s="31">
        <f t="shared" si="1"/>
        <v>27.1</v>
      </c>
      <c r="T46" s="28">
        <v>32.799999999999997</v>
      </c>
      <c r="U46" s="29">
        <v>1</v>
      </c>
      <c r="V46" s="31">
        <f t="shared" si="2"/>
        <v>33.799999999999997</v>
      </c>
      <c r="W46" s="31">
        <f t="shared" si="3"/>
        <v>993.1</v>
      </c>
      <c r="X46" s="102">
        <f t="shared" si="4"/>
        <v>0</v>
      </c>
    </row>
    <row r="47" spans="1:24" ht="21" customHeight="1">
      <c r="A47" s="32">
        <f t="shared" si="5"/>
        <v>43</v>
      </c>
      <c r="B47" s="17">
        <v>5</v>
      </c>
      <c r="C47" s="46" t="s">
        <v>170</v>
      </c>
      <c r="D47" s="108" t="s">
        <v>107</v>
      </c>
      <c r="E47" s="104" t="s">
        <v>120</v>
      </c>
      <c r="F47" s="53" t="s">
        <v>235</v>
      </c>
      <c r="G47" s="66">
        <v>2002</v>
      </c>
      <c r="H47" s="66">
        <v>2002</v>
      </c>
      <c r="I47" s="66">
        <v>2003</v>
      </c>
      <c r="J47" s="66">
        <f>VLOOKUP(G47,[1]Letnice!$D$2:$E$12,2,FALSE)+VLOOKUP(H47,[1]Letnice!$D$2:$E$12,2,FALSE)+VLOOKUP(I47,[1]Letnice!$D$2:$E$12,2,FALSE)</f>
        <v>44</v>
      </c>
      <c r="K47" s="70">
        <f>VLOOKUP(J47,[1]Letnice!$D$16:$E$28,2,FALSE)</f>
        <v>1002</v>
      </c>
      <c r="L47" s="17">
        <v>8</v>
      </c>
      <c r="M47" s="25">
        <v>9</v>
      </c>
      <c r="N47" s="25">
        <v>16</v>
      </c>
      <c r="O47" s="25">
        <v>27</v>
      </c>
      <c r="P47" s="99">
        <f t="shared" si="0"/>
        <v>60</v>
      </c>
      <c r="Q47" s="28">
        <v>27.2</v>
      </c>
      <c r="R47" s="29">
        <v>10</v>
      </c>
      <c r="S47" s="31">
        <f t="shared" si="1"/>
        <v>37.200000000000003</v>
      </c>
      <c r="T47" s="28">
        <v>29.7</v>
      </c>
      <c r="U47" s="29">
        <v>3</v>
      </c>
      <c r="V47" s="31">
        <f t="shared" si="2"/>
        <v>32.700000000000003</v>
      </c>
      <c r="W47" s="31">
        <f t="shared" si="3"/>
        <v>992.09999999999991</v>
      </c>
      <c r="X47" s="102">
        <f t="shared" si="4"/>
        <v>0</v>
      </c>
    </row>
    <row r="48" spans="1:24" ht="21" customHeight="1">
      <c r="A48" s="32">
        <f t="shared" si="5"/>
        <v>44</v>
      </c>
      <c r="B48" s="17">
        <v>49</v>
      </c>
      <c r="C48" s="46" t="s">
        <v>88</v>
      </c>
      <c r="D48" s="108" t="s">
        <v>112</v>
      </c>
      <c r="E48" s="104" t="s">
        <v>120</v>
      </c>
      <c r="F48" s="53" t="s">
        <v>266</v>
      </c>
      <c r="G48" s="66">
        <v>2004</v>
      </c>
      <c r="H48" s="66">
        <v>2004</v>
      </c>
      <c r="I48" s="66">
        <v>2005</v>
      </c>
      <c r="J48" s="66">
        <f>VLOOKUP(G48,[1]Letnice!$D$2:$E$12,2,FALSE)+VLOOKUP(H48,[1]Letnice!$D$2:$E$12,2,FALSE)+VLOOKUP(I48,[1]Letnice!$D$2:$E$12,2,FALSE)</f>
        <v>38</v>
      </c>
      <c r="K48" s="70">
        <f>VLOOKUP(J48,[1]Letnice!$D$16:$E$28,2,FALSE)</f>
        <v>1005</v>
      </c>
      <c r="L48" s="17">
        <v>8</v>
      </c>
      <c r="M48" s="25">
        <v>5</v>
      </c>
      <c r="N48" s="25">
        <v>12</v>
      </c>
      <c r="O48" s="25">
        <v>35</v>
      </c>
      <c r="P48" s="99">
        <f t="shared" si="0"/>
        <v>60</v>
      </c>
      <c r="Q48" s="28">
        <v>27</v>
      </c>
      <c r="R48" s="29">
        <v>10</v>
      </c>
      <c r="S48" s="31">
        <f t="shared" si="1"/>
        <v>37</v>
      </c>
      <c r="T48" s="28">
        <v>35.5</v>
      </c>
      <c r="U48" s="29">
        <v>3</v>
      </c>
      <c r="V48" s="31">
        <f t="shared" si="2"/>
        <v>38.5</v>
      </c>
      <c r="W48" s="31">
        <f t="shared" si="3"/>
        <v>989.5</v>
      </c>
      <c r="X48" s="102">
        <f t="shared" si="4"/>
        <v>0</v>
      </c>
    </row>
    <row r="49" spans="1:24" ht="21" customHeight="1">
      <c r="A49" s="32">
        <f t="shared" si="5"/>
        <v>45</v>
      </c>
      <c r="B49" s="17">
        <v>47</v>
      </c>
      <c r="C49" s="46" t="s">
        <v>171</v>
      </c>
      <c r="D49" s="108" t="s">
        <v>107</v>
      </c>
      <c r="E49" s="104" t="s">
        <v>120</v>
      </c>
      <c r="F49" s="53" t="s">
        <v>236</v>
      </c>
      <c r="G49" s="66">
        <v>2003</v>
      </c>
      <c r="H49" s="66">
        <v>2003</v>
      </c>
      <c r="I49" s="66">
        <v>2005</v>
      </c>
      <c r="J49" s="66">
        <f>VLOOKUP(G49,[1]Letnice!$D$2:$E$12,2,FALSE)+VLOOKUP(H49,[1]Letnice!$D$2:$E$12,2,FALSE)+VLOOKUP(I49,[1]Letnice!$D$2:$E$12,2,FALSE)</f>
        <v>40</v>
      </c>
      <c r="K49" s="70">
        <f>VLOOKUP(J49,[1]Letnice!$D$16:$E$28,2,FALSE)</f>
        <v>1003</v>
      </c>
      <c r="L49" s="17">
        <v>7</v>
      </c>
      <c r="M49" s="25">
        <v>8</v>
      </c>
      <c r="N49" s="25">
        <v>12</v>
      </c>
      <c r="O49" s="25">
        <v>24</v>
      </c>
      <c r="P49" s="99">
        <f t="shared" si="0"/>
        <v>51</v>
      </c>
      <c r="Q49" s="28">
        <v>24.1</v>
      </c>
      <c r="R49" s="29">
        <v>10</v>
      </c>
      <c r="S49" s="31">
        <f t="shared" si="1"/>
        <v>34.1</v>
      </c>
      <c r="T49" s="28">
        <v>26.5</v>
      </c>
      <c r="U49" s="29">
        <v>5</v>
      </c>
      <c r="V49" s="31">
        <f t="shared" si="2"/>
        <v>31.5</v>
      </c>
      <c r="W49" s="31">
        <f t="shared" si="3"/>
        <v>988.4</v>
      </c>
      <c r="X49" s="102">
        <f t="shared" si="4"/>
        <v>0</v>
      </c>
    </row>
    <row r="50" spans="1:24" ht="21" customHeight="1">
      <c r="A50" s="32">
        <f t="shared" si="5"/>
        <v>46</v>
      </c>
      <c r="B50" s="17">
        <v>51</v>
      </c>
      <c r="C50" s="46" t="s">
        <v>175</v>
      </c>
      <c r="D50" s="108" t="s">
        <v>108</v>
      </c>
      <c r="E50" s="104" t="s">
        <v>120</v>
      </c>
      <c r="F50" s="53" t="s">
        <v>241</v>
      </c>
      <c r="G50" s="66">
        <v>2005</v>
      </c>
      <c r="H50" s="66">
        <v>2003</v>
      </c>
      <c r="I50" s="66">
        <v>2006</v>
      </c>
      <c r="J50" s="66">
        <f>VLOOKUP(G50,[1]Letnice!$D$2:$E$12,2,FALSE)+VLOOKUP(H50,[1]Letnice!$D$2:$E$12,2,FALSE)+VLOOKUP(I50,[1]Letnice!$D$2:$E$12,2,FALSE)</f>
        <v>38</v>
      </c>
      <c r="K50" s="70">
        <f>VLOOKUP(J50,[1]Letnice!$D$16:$E$28,2,FALSE)</f>
        <v>1005</v>
      </c>
      <c r="L50" s="17">
        <v>6</v>
      </c>
      <c r="M50" s="25">
        <v>9</v>
      </c>
      <c r="N50" s="25">
        <v>13</v>
      </c>
      <c r="O50" s="25">
        <v>33</v>
      </c>
      <c r="P50" s="99">
        <f t="shared" si="0"/>
        <v>61</v>
      </c>
      <c r="Q50" s="28">
        <v>21.7</v>
      </c>
      <c r="R50" s="29">
        <v>20</v>
      </c>
      <c r="S50" s="31">
        <f t="shared" si="1"/>
        <v>41.7</v>
      </c>
      <c r="T50" s="28">
        <v>26.6</v>
      </c>
      <c r="U50" s="29">
        <v>10</v>
      </c>
      <c r="V50" s="31">
        <f t="shared" si="2"/>
        <v>36.6</v>
      </c>
      <c r="W50" s="31">
        <f t="shared" si="3"/>
        <v>987.7</v>
      </c>
      <c r="X50" s="102">
        <f t="shared" si="4"/>
        <v>0</v>
      </c>
    </row>
    <row r="51" spans="1:24" ht="21" customHeight="1">
      <c r="A51" s="32">
        <f t="shared" si="5"/>
        <v>47</v>
      </c>
      <c r="B51" s="17">
        <v>2</v>
      </c>
      <c r="C51" s="46" t="s">
        <v>173</v>
      </c>
      <c r="D51" s="108" t="s">
        <v>108</v>
      </c>
      <c r="E51" s="104" t="s">
        <v>120</v>
      </c>
      <c r="F51" s="53" t="s">
        <v>239</v>
      </c>
      <c r="G51" s="66">
        <v>2005</v>
      </c>
      <c r="H51" s="66">
        <v>2005</v>
      </c>
      <c r="I51" s="66">
        <v>2004</v>
      </c>
      <c r="J51" s="66">
        <f>VLOOKUP(G51,[1]Letnice!$D$2:$E$12,2,FALSE)+VLOOKUP(H51,[1]Letnice!$D$2:$E$12,2,FALSE)+VLOOKUP(I51,[1]Letnice!$D$2:$E$12,2,FALSE)</f>
        <v>37</v>
      </c>
      <c r="K51" s="70">
        <f>VLOOKUP(J51,[1]Letnice!$D$16:$E$28,2,FALSE)</f>
        <v>1005</v>
      </c>
      <c r="L51" s="17">
        <v>7</v>
      </c>
      <c r="M51" s="25">
        <v>6</v>
      </c>
      <c r="N51" s="25">
        <v>17</v>
      </c>
      <c r="O51" s="25">
        <v>25</v>
      </c>
      <c r="P51" s="99">
        <f t="shared" si="0"/>
        <v>55</v>
      </c>
      <c r="Q51" s="28">
        <v>27.6</v>
      </c>
      <c r="R51" s="29">
        <v>10</v>
      </c>
      <c r="S51" s="31">
        <f t="shared" si="1"/>
        <v>37.6</v>
      </c>
      <c r="T51" s="28">
        <v>24.1</v>
      </c>
      <c r="U51" s="29">
        <v>12</v>
      </c>
      <c r="V51" s="31">
        <f t="shared" si="2"/>
        <v>36.1</v>
      </c>
      <c r="W51" s="31">
        <f t="shared" si="3"/>
        <v>986.3</v>
      </c>
      <c r="X51" s="102">
        <f t="shared" si="4"/>
        <v>0</v>
      </c>
    </row>
    <row r="52" spans="1:24" ht="21" customHeight="1">
      <c r="A52" s="32">
        <f t="shared" si="5"/>
        <v>48</v>
      </c>
      <c r="B52" s="17">
        <v>59</v>
      </c>
      <c r="C52" s="46" t="s">
        <v>182</v>
      </c>
      <c r="D52" s="108" t="s">
        <v>114</v>
      </c>
      <c r="E52" s="104" t="s">
        <v>120</v>
      </c>
      <c r="F52" s="53" t="s">
        <v>258</v>
      </c>
      <c r="G52" s="66">
        <v>2005</v>
      </c>
      <c r="H52" s="66">
        <v>2005</v>
      </c>
      <c r="I52" s="66">
        <v>2005</v>
      </c>
      <c r="J52" s="66">
        <f>VLOOKUP(G52,[1]Letnice!$D$2:$E$12,2,FALSE)+VLOOKUP(H52,[1]Letnice!$D$2:$E$12,2,FALSE)+VLOOKUP(I52,[1]Letnice!$D$2:$E$12,2,FALSE)</f>
        <v>36</v>
      </c>
      <c r="K52" s="70">
        <f>VLOOKUP(J52,[1]Letnice!$D$16:$E$28,2,FALSE)</f>
        <v>1005</v>
      </c>
      <c r="L52" s="17">
        <v>9</v>
      </c>
      <c r="M52" s="25">
        <v>7</v>
      </c>
      <c r="N52" s="25">
        <v>12</v>
      </c>
      <c r="O52" s="25">
        <v>18</v>
      </c>
      <c r="P52" s="99">
        <f t="shared" si="0"/>
        <v>46</v>
      </c>
      <c r="Q52" s="28">
        <v>18.3</v>
      </c>
      <c r="R52" s="29">
        <v>0</v>
      </c>
      <c r="S52" s="31">
        <f t="shared" si="1"/>
        <v>18.3</v>
      </c>
      <c r="T52" s="28">
        <v>37</v>
      </c>
      <c r="U52" s="29">
        <v>10</v>
      </c>
      <c r="V52" s="31">
        <f t="shared" si="2"/>
        <v>47</v>
      </c>
      <c r="W52" s="31">
        <f t="shared" si="3"/>
        <v>985.7</v>
      </c>
      <c r="X52" s="102">
        <f t="shared" si="4"/>
        <v>0</v>
      </c>
    </row>
    <row r="53" spans="1:24" ht="21" customHeight="1">
      <c r="A53" s="32">
        <f t="shared" si="5"/>
        <v>49</v>
      </c>
      <c r="B53" s="17">
        <v>60</v>
      </c>
      <c r="C53" s="46" t="s">
        <v>200</v>
      </c>
      <c r="D53" s="108" t="s">
        <v>119</v>
      </c>
      <c r="E53" s="104" t="s">
        <v>120</v>
      </c>
      <c r="F53" s="53" t="s">
        <v>215</v>
      </c>
      <c r="G53" s="66">
        <v>2004</v>
      </c>
      <c r="H53" s="66">
        <v>2003</v>
      </c>
      <c r="I53" s="66">
        <v>2004</v>
      </c>
      <c r="J53" s="66">
        <f>VLOOKUP(G53,[1]Letnice!$D$2:$E$12,2,FALSE)+VLOOKUP(H53,[1]Letnice!$D$2:$E$12,2,FALSE)+VLOOKUP(I53,[1]Letnice!$D$2:$E$12,2,FALSE)</f>
        <v>40</v>
      </c>
      <c r="K53" s="70">
        <f>VLOOKUP(J53,[1]Letnice!$D$16:$E$28,2,FALSE)</f>
        <v>1003</v>
      </c>
      <c r="L53" s="17">
        <v>6</v>
      </c>
      <c r="M53" s="25">
        <v>7</v>
      </c>
      <c r="N53" s="25">
        <v>11</v>
      </c>
      <c r="O53" s="25">
        <v>26</v>
      </c>
      <c r="P53" s="99">
        <f t="shared" si="0"/>
        <v>50</v>
      </c>
      <c r="Q53" s="28">
        <v>21.1</v>
      </c>
      <c r="R53" s="29">
        <v>10</v>
      </c>
      <c r="S53" s="31">
        <f t="shared" si="1"/>
        <v>31.1</v>
      </c>
      <c r="T53" s="28">
        <v>30.3</v>
      </c>
      <c r="U53" s="29">
        <v>6</v>
      </c>
      <c r="V53" s="31">
        <f t="shared" si="2"/>
        <v>36.299999999999997</v>
      </c>
      <c r="W53" s="31">
        <f t="shared" si="3"/>
        <v>985.6</v>
      </c>
      <c r="X53" s="102">
        <f t="shared" si="4"/>
        <v>0</v>
      </c>
    </row>
    <row r="54" spans="1:24" ht="21" customHeight="1">
      <c r="A54" s="32">
        <f t="shared" si="5"/>
        <v>50</v>
      </c>
      <c r="B54" s="17">
        <v>50</v>
      </c>
      <c r="C54" s="46" t="s">
        <v>196</v>
      </c>
      <c r="D54" s="108" t="s">
        <v>118</v>
      </c>
      <c r="E54" s="104" t="s">
        <v>120</v>
      </c>
      <c r="F54" s="53" t="s">
        <v>219</v>
      </c>
      <c r="G54" s="66">
        <v>2003</v>
      </c>
      <c r="H54" s="66">
        <v>2005</v>
      </c>
      <c r="I54" s="66">
        <v>2007</v>
      </c>
      <c r="J54" s="66">
        <f>VLOOKUP(G54,[1]Letnice!$D$2:$E$12,2,FALSE)+VLOOKUP(H54,[1]Letnice!$D$2:$E$12,2,FALSE)+VLOOKUP(I54,[1]Letnice!$D$2:$E$12,2,FALSE)</f>
        <v>38</v>
      </c>
      <c r="K54" s="70">
        <f>VLOOKUP(J54,[1]Letnice!$D$16:$E$28,2,FALSE)</f>
        <v>1005</v>
      </c>
      <c r="L54" s="17">
        <v>5</v>
      </c>
      <c r="M54" s="25">
        <v>7</v>
      </c>
      <c r="N54" s="25">
        <v>8</v>
      </c>
      <c r="O54" s="25">
        <v>31</v>
      </c>
      <c r="P54" s="99">
        <f t="shared" si="0"/>
        <v>51</v>
      </c>
      <c r="Q54" s="28">
        <v>27</v>
      </c>
      <c r="R54" s="29">
        <v>0</v>
      </c>
      <c r="S54" s="31">
        <f t="shared" si="1"/>
        <v>27</v>
      </c>
      <c r="T54" s="28">
        <v>43.5</v>
      </c>
      <c r="U54" s="29">
        <v>0</v>
      </c>
      <c r="V54" s="31">
        <f t="shared" si="2"/>
        <v>43.5</v>
      </c>
      <c r="W54" s="31">
        <f t="shared" si="3"/>
        <v>985.5</v>
      </c>
      <c r="X54" s="102">
        <f t="shared" si="4"/>
        <v>0</v>
      </c>
    </row>
    <row r="55" spans="1:24" ht="21" customHeight="1">
      <c r="A55" s="32">
        <f t="shared" si="5"/>
        <v>51</v>
      </c>
      <c r="B55" s="17">
        <v>33</v>
      </c>
      <c r="C55" s="46" t="s">
        <v>174</v>
      </c>
      <c r="D55" s="108" t="s">
        <v>108</v>
      </c>
      <c r="E55" s="104" t="s">
        <v>120</v>
      </c>
      <c r="F55" s="53" t="s">
        <v>240</v>
      </c>
      <c r="G55" s="66">
        <v>2003</v>
      </c>
      <c r="H55" s="66">
        <v>2004</v>
      </c>
      <c r="I55" s="66">
        <v>2003</v>
      </c>
      <c r="J55" s="66">
        <f>VLOOKUP(G55,[1]Letnice!$D$2:$E$12,2,FALSE)+VLOOKUP(H55,[1]Letnice!$D$2:$E$12,2,FALSE)+VLOOKUP(I55,[1]Letnice!$D$2:$E$12,2,FALSE)</f>
        <v>41</v>
      </c>
      <c r="K55" s="70">
        <f>VLOOKUP(J55,[1]Letnice!$D$16:$E$28,2,FALSE)</f>
        <v>1003</v>
      </c>
      <c r="L55" s="17">
        <v>7</v>
      </c>
      <c r="M55" s="25">
        <v>7</v>
      </c>
      <c r="N55" s="25">
        <v>12</v>
      </c>
      <c r="O55" s="25">
        <v>32</v>
      </c>
      <c r="P55" s="99">
        <f t="shared" si="0"/>
        <v>58</v>
      </c>
      <c r="Q55" s="28">
        <v>24.5</v>
      </c>
      <c r="R55" s="29">
        <v>10</v>
      </c>
      <c r="S55" s="31">
        <f t="shared" si="1"/>
        <v>34.5</v>
      </c>
      <c r="T55" s="28">
        <v>25.1</v>
      </c>
      <c r="U55" s="29">
        <v>18</v>
      </c>
      <c r="V55" s="31">
        <f t="shared" si="2"/>
        <v>43.1</v>
      </c>
      <c r="W55" s="31">
        <f t="shared" si="3"/>
        <v>983.4</v>
      </c>
      <c r="X55" s="102">
        <f t="shared" si="4"/>
        <v>0</v>
      </c>
    </row>
    <row r="56" spans="1:24" ht="21" customHeight="1">
      <c r="A56" s="32">
        <f t="shared" si="5"/>
        <v>52</v>
      </c>
      <c r="B56" s="17">
        <v>10</v>
      </c>
      <c r="C56" s="46" t="s">
        <v>87</v>
      </c>
      <c r="D56" s="108" t="s">
        <v>112</v>
      </c>
      <c r="E56" s="104" t="s">
        <v>120</v>
      </c>
      <c r="F56" s="53" t="s">
        <v>265</v>
      </c>
      <c r="G56" s="66">
        <v>2004</v>
      </c>
      <c r="H56" s="66">
        <v>2004</v>
      </c>
      <c r="I56" s="66">
        <v>2005</v>
      </c>
      <c r="J56" s="66">
        <f>VLOOKUP(G56,[1]Letnice!$D$2:$E$12,2,FALSE)+VLOOKUP(H56,[1]Letnice!$D$2:$E$12,2,FALSE)+VLOOKUP(I56,[1]Letnice!$D$2:$E$12,2,FALSE)</f>
        <v>38</v>
      </c>
      <c r="K56" s="70">
        <f>VLOOKUP(J56,[1]Letnice!$D$16:$E$28,2,FALSE)</f>
        <v>1005</v>
      </c>
      <c r="L56" s="17">
        <v>9</v>
      </c>
      <c r="M56" s="25">
        <v>3</v>
      </c>
      <c r="N56" s="25">
        <v>18</v>
      </c>
      <c r="O56" s="25">
        <v>18</v>
      </c>
      <c r="P56" s="99">
        <f t="shared" si="0"/>
        <v>48</v>
      </c>
      <c r="Q56" s="28">
        <v>27.5</v>
      </c>
      <c r="R56" s="29">
        <v>0</v>
      </c>
      <c r="S56" s="31">
        <f t="shared" si="1"/>
        <v>27.5</v>
      </c>
      <c r="T56" s="28">
        <v>32</v>
      </c>
      <c r="U56" s="29">
        <v>13</v>
      </c>
      <c r="V56" s="31">
        <f t="shared" si="2"/>
        <v>45</v>
      </c>
      <c r="W56" s="31">
        <f t="shared" si="3"/>
        <v>980.5</v>
      </c>
      <c r="X56" s="102">
        <f t="shared" si="4"/>
        <v>0</v>
      </c>
    </row>
    <row r="57" spans="1:24" ht="21" customHeight="1">
      <c r="A57" s="32">
        <f t="shared" si="5"/>
        <v>53</v>
      </c>
      <c r="B57" s="17">
        <v>58</v>
      </c>
      <c r="C57" s="46" t="s">
        <v>187</v>
      </c>
      <c r="D57" s="108" t="s">
        <v>115</v>
      </c>
      <c r="E57" s="104" t="s">
        <v>120</v>
      </c>
      <c r="F57" s="53" t="s">
        <v>267</v>
      </c>
      <c r="G57" s="66">
        <v>2003</v>
      </c>
      <c r="H57" s="66">
        <v>2004</v>
      </c>
      <c r="I57" s="66">
        <v>2005</v>
      </c>
      <c r="J57" s="66">
        <f>VLOOKUP(G57,[1]Letnice!$D$2:$E$12,2,FALSE)+VLOOKUP(H57,[1]Letnice!$D$2:$E$12,2,FALSE)+VLOOKUP(I57,[1]Letnice!$D$2:$E$12,2,FALSE)</f>
        <v>39</v>
      </c>
      <c r="K57" s="70">
        <f>VLOOKUP(J57,[1]Letnice!$D$16:$E$28,2,FALSE)</f>
        <v>1003</v>
      </c>
      <c r="L57" s="17">
        <v>7</v>
      </c>
      <c r="M57" s="25">
        <v>8</v>
      </c>
      <c r="N57" s="25">
        <v>13</v>
      </c>
      <c r="O57" s="25">
        <v>26</v>
      </c>
      <c r="P57" s="99">
        <f t="shared" si="0"/>
        <v>54</v>
      </c>
      <c r="Q57" s="28">
        <v>19.5</v>
      </c>
      <c r="R57" s="29">
        <v>5</v>
      </c>
      <c r="S57" s="31">
        <f t="shared" si="1"/>
        <v>24.5</v>
      </c>
      <c r="T57" s="28">
        <v>42.5</v>
      </c>
      <c r="U57" s="29">
        <v>10</v>
      </c>
      <c r="V57" s="31">
        <f t="shared" si="2"/>
        <v>52.5</v>
      </c>
      <c r="W57" s="31">
        <f t="shared" si="3"/>
        <v>980</v>
      </c>
      <c r="X57" s="102">
        <f t="shared" si="4"/>
        <v>0</v>
      </c>
    </row>
    <row r="58" spans="1:24" ht="21" customHeight="1">
      <c r="A58" s="32">
        <f t="shared" si="5"/>
        <v>54</v>
      </c>
      <c r="B58" s="17">
        <v>25</v>
      </c>
      <c r="C58" s="46" t="s">
        <v>111</v>
      </c>
      <c r="D58" s="108" t="s">
        <v>111</v>
      </c>
      <c r="E58" s="104" t="s">
        <v>120</v>
      </c>
      <c r="F58" s="53" t="s">
        <v>252</v>
      </c>
      <c r="G58" s="66">
        <v>2005</v>
      </c>
      <c r="H58" s="66">
        <v>2005</v>
      </c>
      <c r="I58" s="66">
        <v>2005</v>
      </c>
      <c r="J58" s="66">
        <f>VLOOKUP(G58,[1]Letnice!$D$2:$E$12,2,FALSE)+VLOOKUP(H58,[1]Letnice!$D$2:$E$12,2,FALSE)+VLOOKUP(I58,[1]Letnice!$D$2:$E$12,2,FALSE)</f>
        <v>36</v>
      </c>
      <c r="K58" s="70">
        <f>VLOOKUP(J58,[1]Letnice!$D$16:$E$28,2,FALSE)</f>
        <v>1005</v>
      </c>
      <c r="L58" s="17">
        <v>8</v>
      </c>
      <c r="M58" s="25">
        <v>4</v>
      </c>
      <c r="N58" s="25">
        <v>12</v>
      </c>
      <c r="O58" s="25">
        <v>29</v>
      </c>
      <c r="P58" s="99">
        <f t="shared" si="0"/>
        <v>53</v>
      </c>
      <c r="Q58" s="28">
        <v>20.7</v>
      </c>
      <c r="R58" s="29">
        <v>0</v>
      </c>
      <c r="S58" s="31">
        <f t="shared" si="1"/>
        <v>20.7</v>
      </c>
      <c r="T58" s="28">
        <v>38.1</v>
      </c>
      <c r="U58" s="29">
        <v>21</v>
      </c>
      <c r="V58" s="31">
        <f t="shared" si="2"/>
        <v>59.1</v>
      </c>
      <c r="W58" s="31">
        <f t="shared" si="3"/>
        <v>978.19999999999993</v>
      </c>
      <c r="X58" s="102">
        <f t="shared" si="4"/>
        <v>0</v>
      </c>
    </row>
    <row r="59" spans="1:24" ht="21" customHeight="1">
      <c r="A59" s="32">
        <f t="shared" si="5"/>
        <v>55</v>
      </c>
      <c r="B59" s="17">
        <v>53</v>
      </c>
      <c r="C59" s="46" t="s">
        <v>186</v>
      </c>
      <c r="D59" s="108" t="s">
        <v>104</v>
      </c>
      <c r="E59" s="104" t="s">
        <v>120</v>
      </c>
      <c r="F59" s="53" t="s">
        <v>264</v>
      </c>
      <c r="G59" s="66">
        <v>2004</v>
      </c>
      <c r="H59" s="66">
        <v>2005</v>
      </c>
      <c r="I59" s="66">
        <v>2002</v>
      </c>
      <c r="J59" s="66">
        <f>VLOOKUP(G59,[1]Letnice!$D$2:$E$12,2,FALSE)+VLOOKUP(H59,[1]Letnice!$D$2:$E$12,2,FALSE)+VLOOKUP(I59,[1]Letnice!$D$2:$E$12,2,FALSE)</f>
        <v>40</v>
      </c>
      <c r="K59" s="70">
        <f>VLOOKUP(J59,[1]Letnice!$D$16:$E$28,2,FALSE)</f>
        <v>1003</v>
      </c>
      <c r="L59" s="17">
        <v>9</v>
      </c>
      <c r="M59" s="25">
        <v>8</v>
      </c>
      <c r="N59" s="25">
        <v>8</v>
      </c>
      <c r="O59" s="25">
        <v>31</v>
      </c>
      <c r="P59" s="99">
        <f t="shared" si="0"/>
        <v>56</v>
      </c>
      <c r="Q59" s="28">
        <v>45.7</v>
      </c>
      <c r="R59" s="29">
        <v>10</v>
      </c>
      <c r="S59" s="31">
        <f t="shared" si="1"/>
        <v>55.7</v>
      </c>
      <c r="T59" s="28">
        <v>28.6</v>
      </c>
      <c r="U59" s="29">
        <v>0</v>
      </c>
      <c r="V59" s="31">
        <f t="shared" si="2"/>
        <v>28.6</v>
      </c>
      <c r="W59" s="31">
        <f t="shared" si="3"/>
        <v>974.7</v>
      </c>
      <c r="X59" s="102">
        <f t="shared" si="4"/>
        <v>0</v>
      </c>
    </row>
    <row r="60" spans="1:24" ht="21" customHeight="1">
      <c r="A60" s="32">
        <f t="shared" si="5"/>
        <v>56</v>
      </c>
      <c r="B60" s="17">
        <v>46</v>
      </c>
      <c r="C60" s="46" t="s">
        <v>169</v>
      </c>
      <c r="D60" s="108" t="s">
        <v>106</v>
      </c>
      <c r="E60" s="104" t="s">
        <v>120</v>
      </c>
      <c r="F60" s="53" t="s">
        <v>234</v>
      </c>
      <c r="G60" s="66">
        <v>2002</v>
      </c>
      <c r="H60" s="66">
        <v>2002</v>
      </c>
      <c r="I60" s="66">
        <v>2004</v>
      </c>
      <c r="J60" s="66">
        <f>VLOOKUP(G60,[1]Letnice!$D$2:$E$12,2,FALSE)+VLOOKUP(H60,[1]Letnice!$D$2:$E$12,2,FALSE)+VLOOKUP(I60,[1]Letnice!$D$2:$E$12,2,FALSE)</f>
        <v>43</v>
      </c>
      <c r="K60" s="70">
        <f>VLOOKUP(J60,[1]Letnice!$D$16:$E$28,2,FALSE)</f>
        <v>1002</v>
      </c>
      <c r="L60" s="17">
        <v>7</v>
      </c>
      <c r="M60" s="25">
        <v>8</v>
      </c>
      <c r="N60" s="25">
        <v>18</v>
      </c>
      <c r="O60" s="25">
        <v>28</v>
      </c>
      <c r="P60" s="99">
        <f t="shared" si="0"/>
        <v>61</v>
      </c>
      <c r="Q60" s="28">
        <v>30.4</v>
      </c>
      <c r="R60" s="29">
        <v>20</v>
      </c>
      <c r="S60" s="31">
        <f t="shared" si="1"/>
        <v>50.4</v>
      </c>
      <c r="T60" s="28">
        <v>29.2</v>
      </c>
      <c r="U60" s="29">
        <v>10</v>
      </c>
      <c r="V60" s="31">
        <f t="shared" si="2"/>
        <v>39.200000000000003</v>
      </c>
      <c r="W60" s="31">
        <f t="shared" si="3"/>
        <v>973.4</v>
      </c>
      <c r="X60" s="102">
        <f t="shared" si="4"/>
        <v>0</v>
      </c>
    </row>
    <row r="61" spans="1:24" ht="21" customHeight="1">
      <c r="A61" s="32">
        <f t="shared" si="5"/>
        <v>57</v>
      </c>
      <c r="B61" s="17">
        <v>40</v>
      </c>
      <c r="C61" s="46" t="s">
        <v>189</v>
      </c>
      <c r="D61" s="108" t="s">
        <v>114</v>
      </c>
      <c r="E61" s="104" t="s">
        <v>120</v>
      </c>
      <c r="F61" s="53" t="s">
        <v>225</v>
      </c>
      <c r="G61" s="66">
        <v>2004</v>
      </c>
      <c r="H61" s="66">
        <v>2004</v>
      </c>
      <c r="I61" s="66">
        <v>2004</v>
      </c>
      <c r="J61" s="66">
        <f>VLOOKUP(G61,[1]Letnice!$D$2:$E$12,2,FALSE)+VLOOKUP(H61,[1]Letnice!$D$2:$E$12,2,FALSE)+VLOOKUP(I61,[1]Letnice!$D$2:$E$12,2,FALSE)</f>
        <v>39</v>
      </c>
      <c r="K61" s="70">
        <f>VLOOKUP(J61,[1]Letnice!$D$16:$E$28,2,FALSE)</f>
        <v>1003</v>
      </c>
      <c r="L61" s="17">
        <v>10</v>
      </c>
      <c r="M61" s="25">
        <v>9</v>
      </c>
      <c r="N61" s="25">
        <v>13</v>
      </c>
      <c r="O61" s="25">
        <v>27</v>
      </c>
      <c r="P61" s="99">
        <f t="shared" si="0"/>
        <v>59</v>
      </c>
      <c r="Q61" s="28">
        <v>18.600000000000001</v>
      </c>
      <c r="R61" s="29">
        <v>25</v>
      </c>
      <c r="S61" s="31">
        <f t="shared" si="1"/>
        <v>43.6</v>
      </c>
      <c r="T61" s="28">
        <v>28.1</v>
      </c>
      <c r="U61" s="29">
        <v>30</v>
      </c>
      <c r="V61" s="31">
        <f t="shared" si="2"/>
        <v>58.1</v>
      </c>
      <c r="W61" s="31">
        <f t="shared" si="3"/>
        <v>960.3</v>
      </c>
      <c r="X61" s="102" t="e">
        <f>(IF(W61=W60,1,0))+(IF(W61=#REF!,1,0))</f>
        <v>#REF!</v>
      </c>
    </row>
    <row r="62" spans="1:24" ht="21" customHeight="1">
      <c r="A62" s="32">
        <f t="shared" si="5"/>
        <v>58</v>
      </c>
      <c r="B62" s="17">
        <v>52</v>
      </c>
      <c r="C62" s="46" t="s">
        <v>92</v>
      </c>
      <c r="D62" s="108" t="s">
        <v>117</v>
      </c>
      <c r="E62" s="104" t="s">
        <v>120</v>
      </c>
      <c r="F62" s="53" t="s">
        <v>269</v>
      </c>
      <c r="G62" s="66">
        <v>2005</v>
      </c>
      <c r="H62" s="66">
        <v>2005</v>
      </c>
      <c r="I62" s="66">
        <v>2003</v>
      </c>
      <c r="J62" s="66">
        <f>VLOOKUP(G62,[1]Letnice!$D$2:$E$12,2,FALSE)+VLOOKUP(H62,[1]Letnice!$D$2:$E$12,2,FALSE)+VLOOKUP(I62,[1]Letnice!$D$2:$E$12,2,FALSE)</f>
        <v>38</v>
      </c>
      <c r="K62" s="70">
        <f>VLOOKUP(J62,[1]Letnice!$D$16:$E$28,2,FALSE)</f>
        <v>1005</v>
      </c>
      <c r="L62" s="17">
        <v>8</v>
      </c>
      <c r="M62" s="25">
        <v>8</v>
      </c>
      <c r="N62" s="25">
        <v>6</v>
      </c>
      <c r="O62" s="25">
        <v>24</v>
      </c>
      <c r="P62" s="99">
        <f t="shared" si="0"/>
        <v>46</v>
      </c>
      <c r="Q62" s="28">
        <v>24.7</v>
      </c>
      <c r="R62" s="29">
        <v>15</v>
      </c>
      <c r="S62" s="31">
        <f t="shared" si="1"/>
        <v>39.700000000000003</v>
      </c>
      <c r="T62" s="28">
        <v>31.4</v>
      </c>
      <c r="U62" s="29">
        <v>21</v>
      </c>
      <c r="V62" s="31">
        <f t="shared" si="2"/>
        <v>52.4</v>
      </c>
      <c r="W62" s="31">
        <f t="shared" si="3"/>
        <v>958.9</v>
      </c>
      <c r="X62" s="102" t="e">
        <f>(IF(W62=#REF!,1,0))+(IF(W62=#REF!,1,0))</f>
        <v>#REF!</v>
      </c>
    </row>
    <row r="63" spans="1:24" ht="21" customHeight="1">
      <c r="A63" s="32">
        <f t="shared" si="5"/>
        <v>59</v>
      </c>
      <c r="B63" s="17">
        <v>6</v>
      </c>
      <c r="C63" s="46" t="s">
        <v>185</v>
      </c>
      <c r="D63" s="108" t="s">
        <v>104</v>
      </c>
      <c r="E63" s="104" t="s">
        <v>120</v>
      </c>
      <c r="F63" s="53" t="s">
        <v>263</v>
      </c>
      <c r="G63" s="66">
        <v>2003</v>
      </c>
      <c r="H63" s="66">
        <v>2004</v>
      </c>
      <c r="I63" s="66">
        <v>2003</v>
      </c>
      <c r="J63" s="66">
        <f>VLOOKUP(G63,[1]Letnice!$D$2:$E$12,2,FALSE)+VLOOKUP(H63,[1]Letnice!$D$2:$E$12,2,FALSE)+VLOOKUP(I63,[1]Letnice!$D$2:$E$12,2,FALSE)</f>
        <v>41</v>
      </c>
      <c r="K63" s="70">
        <f>VLOOKUP(J63,[1]Letnice!$D$16:$E$28,2,FALSE)</f>
        <v>1003</v>
      </c>
      <c r="L63" s="17">
        <v>6</v>
      </c>
      <c r="M63" s="25">
        <v>8</v>
      </c>
      <c r="N63" s="25">
        <v>7</v>
      </c>
      <c r="O63" s="25">
        <v>15</v>
      </c>
      <c r="P63" s="99">
        <f t="shared" si="0"/>
        <v>36</v>
      </c>
      <c r="Q63" s="28">
        <v>60</v>
      </c>
      <c r="R63" s="29">
        <v>20</v>
      </c>
      <c r="S63" s="31">
        <f t="shared" si="1"/>
        <v>80</v>
      </c>
      <c r="T63" s="28">
        <v>34</v>
      </c>
      <c r="U63" s="29">
        <v>14</v>
      </c>
      <c r="V63" s="31">
        <f t="shared" si="2"/>
        <v>48</v>
      </c>
      <c r="W63" s="31">
        <f t="shared" si="3"/>
        <v>911</v>
      </c>
      <c r="X63" s="102" t="e">
        <f>(IF(W63=#REF!,1,0))+(IF(W63=#REF!,1,0))</f>
        <v>#REF!</v>
      </c>
    </row>
    <row r="64" spans="1:24" s="2" customFormat="1" ht="21.75" customHeight="1">
      <c r="A64" s="13"/>
      <c r="B64" s="10"/>
      <c r="C64" s="10"/>
      <c r="D64" s="12"/>
      <c r="E64" s="12"/>
      <c r="F64" s="12"/>
      <c r="G64" s="12"/>
      <c r="H64" s="12"/>
      <c r="I64" s="12"/>
      <c r="J64" s="12"/>
      <c r="K64" s="72"/>
      <c r="L64" s="10"/>
      <c r="M64" s="10"/>
      <c r="N64" s="15"/>
      <c r="O64" s="10"/>
      <c r="P64" s="10"/>
      <c r="Q64" s="10"/>
      <c r="R64" s="10"/>
      <c r="S64" s="10"/>
      <c r="T64" s="10"/>
      <c r="U64" s="21"/>
      <c r="V64" s="18"/>
      <c r="W64" s="19"/>
    </row>
    <row r="65" spans="1:23" s="2" customFormat="1" ht="21.75" customHeight="1">
      <c r="A65" s="13" t="str">
        <f>Osnovni_podatki!A9</f>
        <v>Predsednik tekmovalnega odbora:</v>
      </c>
      <c r="B65" s="10"/>
      <c r="C65" s="10"/>
      <c r="D65" s="12"/>
      <c r="E65" s="12"/>
      <c r="F65" s="12"/>
      <c r="G65" s="12"/>
      <c r="H65" s="12"/>
      <c r="I65" s="12"/>
      <c r="J65" s="12"/>
      <c r="K65" s="72" t="str">
        <f>Osnovni_podatki!A10</f>
        <v>Predsednik obračunske komisije:</v>
      </c>
      <c r="L65" s="10"/>
      <c r="M65" s="10"/>
      <c r="N65" s="15"/>
      <c r="O65" s="10"/>
      <c r="P65" s="10"/>
      <c r="Q65" s="10"/>
      <c r="R65" s="10"/>
      <c r="S65" s="10"/>
      <c r="T65" s="10"/>
      <c r="U65" s="21"/>
      <c r="V65" s="18"/>
      <c r="W65" s="63" t="str">
        <f>Osnovni_podatki!A11</f>
        <v>Vodja tekmovanja:</v>
      </c>
    </row>
    <row r="66" spans="1:23" s="2" customFormat="1" ht="21.75" customHeight="1">
      <c r="A66" s="59" t="str">
        <f>Osnovni_podatki!B9</f>
        <v>Andrej TRSTENJAK</v>
      </c>
      <c r="B66" s="10"/>
      <c r="C66" s="10"/>
      <c r="D66" s="12"/>
      <c r="E66" s="12"/>
      <c r="F66" s="12"/>
      <c r="G66" s="12"/>
      <c r="H66" s="12"/>
      <c r="I66" s="12"/>
      <c r="J66" s="12"/>
      <c r="K66" s="72" t="str">
        <f>Osnovni_podatki!B10</f>
        <v>Ivan KASNIK</v>
      </c>
      <c r="L66" s="10"/>
      <c r="M66" s="10"/>
      <c r="N66" s="15"/>
      <c r="O66" s="10"/>
      <c r="P66" s="10"/>
      <c r="Q66" s="10"/>
      <c r="R66" s="10"/>
      <c r="S66" s="10"/>
      <c r="T66" s="10"/>
      <c r="U66" s="21"/>
      <c r="V66" s="18"/>
      <c r="W66" s="64" t="str">
        <f>Osnovni_podatki!B11</f>
        <v>Bojan LONČAR</v>
      </c>
    </row>
    <row r="67" spans="1:23">
      <c r="G67" s="12"/>
      <c r="H67" s="12"/>
      <c r="I67" s="12"/>
      <c r="J67" s="12"/>
      <c r="K67" s="72"/>
      <c r="P67" s="10"/>
    </row>
    <row r="68" spans="1:23">
      <c r="G68" s="12"/>
      <c r="H68" s="12"/>
      <c r="I68" s="12"/>
      <c r="J68" s="12"/>
      <c r="K68" s="72"/>
      <c r="P68" s="10"/>
    </row>
    <row r="69" spans="1:23">
      <c r="G69" s="12"/>
      <c r="H69" s="12"/>
      <c r="I69" s="12"/>
      <c r="J69" s="12"/>
      <c r="K69" s="72"/>
      <c r="P69" s="10"/>
    </row>
    <row r="70" spans="1:23">
      <c r="G70" s="12"/>
      <c r="H70" s="12"/>
      <c r="I70" s="12"/>
      <c r="J70" s="12"/>
      <c r="K70" s="72"/>
      <c r="P70" s="10"/>
    </row>
    <row r="71" spans="1:23">
      <c r="G71" s="12"/>
      <c r="H71" s="12"/>
      <c r="I71" s="12"/>
      <c r="J71" s="12"/>
      <c r="K71" s="72"/>
      <c r="P71" s="10"/>
    </row>
  </sheetData>
  <sortState ref="B5:W38">
    <sortCondition descending="1" ref="W5:W38"/>
    <sortCondition descending="1" ref="P5:P38"/>
    <sortCondition ref="V5:V38"/>
    <sortCondition ref="S5:S38"/>
  </sortState>
  <mergeCells count="14">
    <mergeCell ref="T3:V3"/>
    <mergeCell ref="W3:W4"/>
    <mergeCell ref="A3:A4"/>
    <mergeCell ref="N3:N4"/>
    <mergeCell ref="O3:O4"/>
    <mergeCell ref="Q3:S3"/>
    <mergeCell ref="C3:F3"/>
    <mergeCell ref="B3:B4"/>
    <mergeCell ref="K3:K4"/>
    <mergeCell ref="M3:M4"/>
    <mergeCell ref="L3:L4"/>
    <mergeCell ref="G3:I3"/>
    <mergeCell ref="J3:J4"/>
    <mergeCell ref="P3:P4"/>
  </mergeCells>
  <phoneticPr fontId="11" type="noConversion"/>
  <conditionalFormatting sqref="X5:X63">
    <cfRule type="cellIs" dxfId="1" priority="1" operator="greaterThan">
      <formula>0</formula>
    </cfRule>
  </conditionalFormatting>
  <printOptions horizontalCentered="1"/>
  <pageMargins left="0.59055118110236227" right="0.59055118110236227" top="0.59055118110236227" bottom="0.39370078740157483" header="0" footer="0"/>
  <pageSetup paperSize="9" scale="52" fitToHeight="2" orientation="landscape" r:id="rId1"/>
  <headerFooter>
    <oddHeader xml:space="preserve">&amp;C&amp;"Arial,Krepko"&amp;11 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tabSelected="1" zoomScaleNormal="100" workbookViewId="0">
      <pane xSplit="2" ySplit="4" topLeftCell="E5" activePane="bottomRight" state="frozen"/>
      <selection activeCell="B4" sqref="B4:R36"/>
      <selection pane="topRight" activeCell="B4" sqref="B4:R36"/>
      <selection pane="bottomLeft" activeCell="B4" sqref="B4:R36"/>
      <selection pane="bottomRight" activeCell="B6" sqref="B6:S6"/>
    </sheetView>
  </sheetViews>
  <sheetFormatPr defaultRowHeight="15.75"/>
  <cols>
    <col min="1" max="1" width="5.7109375" style="33" customWidth="1"/>
    <col min="2" max="2" width="5.7109375" style="22" customWidth="1"/>
    <col min="3" max="3" width="25.7109375" style="22" customWidth="1"/>
    <col min="4" max="6" width="25.7109375" style="2" customWidth="1"/>
    <col min="7" max="7" width="6.85546875" style="22" customWidth="1"/>
    <col min="8" max="8" width="5.7109375" style="22" customWidth="1"/>
    <col min="9" max="11" width="5.7109375" style="7" customWidth="1"/>
    <col min="12" max="12" width="5.7109375" style="9" customWidth="1"/>
    <col min="13" max="14" width="7.28515625" style="7" customWidth="1"/>
    <col min="15" max="15" width="7.28515625" style="16" customWidth="1"/>
    <col min="16" max="17" width="7.28515625" style="8" customWidth="1"/>
    <col min="18" max="18" width="7.28515625" style="24" customWidth="1"/>
    <col min="19" max="19" width="11.28515625" style="7" customWidth="1"/>
    <col min="20" max="20" width="0.140625" style="2" customWidth="1"/>
    <col min="21" max="21" width="9.140625" style="2"/>
    <col min="22" max="22" width="3.42578125" style="2" customWidth="1"/>
    <col min="23" max="16384" width="9.140625" style="2"/>
  </cols>
  <sheetData>
    <row r="1" spans="1:23" s="62" customFormat="1" ht="18.75">
      <c r="A1" s="60" t="str">
        <f>Osnovni_podatki!B6</f>
        <v>Pomurski RGS in GZ Ljutomer</v>
      </c>
      <c r="B1" s="60"/>
      <c r="C1" s="60"/>
      <c r="D1" s="60"/>
      <c r="E1" s="60"/>
      <c r="F1" s="60"/>
      <c r="G1" s="20" t="str">
        <f>Osnovni_podatki!B5</f>
        <v>13. Regijski kviz gasilske mladine "2017"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61" t="str">
        <f>Osnovni_podatki!B7&amp;", "&amp;TEXT(Osnovni_podatki!B8,"dd. mmmm yyyy")</f>
        <v>Mala Nedelja, 18. marec 2017</v>
      </c>
    </row>
    <row r="2" spans="1:23" ht="12.75" customHeight="1" thickBot="1">
      <c r="A2" s="13"/>
      <c r="B2" s="13"/>
      <c r="C2" s="13"/>
      <c r="D2" s="11"/>
      <c r="E2" s="11"/>
      <c r="F2" s="11"/>
      <c r="G2" s="34"/>
      <c r="H2" s="9"/>
      <c r="I2" s="9"/>
      <c r="J2" s="14"/>
      <c r="K2" s="9"/>
      <c r="M2" s="9"/>
      <c r="N2" s="9"/>
      <c r="O2" s="9"/>
      <c r="P2" s="9"/>
      <c r="Q2" s="20"/>
      <c r="R2" s="16"/>
      <c r="S2" s="16"/>
    </row>
    <row r="3" spans="1:23" s="1" customFormat="1" ht="60" customHeight="1" thickBot="1">
      <c r="A3" s="171" t="s">
        <v>5</v>
      </c>
      <c r="B3" s="175" t="s">
        <v>8</v>
      </c>
      <c r="C3" s="151" t="s">
        <v>24</v>
      </c>
      <c r="D3" s="173"/>
      <c r="E3" s="173"/>
      <c r="F3" s="174"/>
      <c r="G3" s="181" t="s">
        <v>1</v>
      </c>
      <c r="H3" s="165" t="s">
        <v>11</v>
      </c>
      <c r="I3" s="129" t="s">
        <v>28</v>
      </c>
      <c r="J3" s="179" t="s">
        <v>10</v>
      </c>
      <c r="K3" s="165" t="s">
        <v>9</v>
      </c>
      <c r="L3" s="138" t="s">
        <v>45</v>
      </c>
      <c r="M3" s="116" t="s">
        <v>25</v>
      </c>
      <c r="N3" s="117"/>
      <c r="O3" s="135"/>
      <c r="P3" s="119" t="s">
        <v>43</v>
      </c>
      <c r="Q3" s="120"/>
      <c r="R3" s="121"/>
      <c r="S3" s="167" t="s">
        <v>4</v>
      </c>
      <c r="T3" s="168"/>
      <c r="U3" s="75"/>
      <c r="V3" s="6"/>
      <c r="W3" s="6"/>
    </row>
    <row r="4" spans="1:23" ht="159.94999999999999" customHeight="1" thickBot="1">
      <c r="A4" s="172"/>
      <c r="B4" s="176"/>
      <c r="C4" s="103" t="s">
        <v>0</v>
      </c>
      <c r="D4" s="103" t="s">
        <v>7</v>
      </c>
      <c r="E4" s="103" t="s">
        <v>26</v>
      </c>
      <c r="F4" s="103" t="s">
        <v>27</v>
      </c>
      <c r="G4" s="182"/>
      <c r="H4" s="166"/>
      <c r="I4" s="178"/>
      <c r="J4" s="180"/>
      <c r="K4" s="177"/>
      <c r="L4" s="139"/>
      <c r="M4" s="40" t="s">
        <v>2</v>
      </c>
      <c r="N4" s="40" t="s">
        <v>22</v>
      </c>
      <c r="O4" s="41" t="s">
        <v>12</v>
      </c>
      <c r="P4" s="42" t="s">
        <v>2</v>
      </c>
      <c r="Q4" s="43" t="s">
        <v>3</v>
      </c>
      <c r="R4" s="44" t="s">
        <v>12</v>
      </c>
      <c r="S4" s="169"/>
      <c r="T4" s="170"/>
      <c r="U4" s="100" t="s">
        <v>49</v>
      </c>
      <c r="V4" s="4"/>
      <c r="W4" s="5"/>
    </row>
    <row r="5" spans="1:23" ht="21.75" customHeight="1">
      <c r="A5" s="48">
        <v>1</v>
      </c>
      <c r="B5" s="49">
        <v>116</v>
      </c>
      <c r="C5" s="50" t="s">
        <v>82</v>
      </c>
      <c r="D5" s="108" t="s">
        <v>113</v>
      </c>
      <c r="E5" s="104" t="s">
        <v>120</v>
      </c>
      <c r="F5" s="52" t="s">
        <v>212</v>
      </c>
      <c r="G5" s="49">
        <v>1000</v>
      </c>
      <c r="H5" s="49">
        <v>10</v>
      </c>
      <c r="I5" s="51">
        <v>4</v>
      </c>
      <c r="J5" s="51">
        <v>19</v>
      </c>
      <c r="K5" s="51">
        <v>33</v>
      </c>
      <c r="L5" s="99">
        <f t="shared" ref="L5:L12" si="0">SUM(H5:K5)</f>
        <v>66</v>
      </c>
      <c r="M5" s="28">
        <v>27.1</v>
      </c>
      <c r="N5" s="29">
        <v>0</v>
      </c>
      <c r="O5" s="47">
        <f t="shared" ref="O5:O12" si="1">SUM(N5+M5)</f>
        <v>27.1</v>
      </c>
      <c r="P5" s="28">
        <v>27.45</v>
      </c>
      <c r="Q5" s="29">
        <v>2</v>
      </c>
      <c r="R5" s="47">
        <f t="shared" ref="R5:R12" si="2">SUM(P5+Q5)</f>
        <v>29.45</v>
      </c>
      <c r="S5" s="47">
        <f t="shared" ref="S5:S12" si="3">G5+SUM(H5:K5)-R5-O5</f>
        <v>1009.4499999999999</v>
      </c>
      <c r="T5" s="26"/>
      <c r="U5" s="102">
        <f>(IF(S5=S4,1,0))+(IF(S5=S6,1,0))</f>
        <v>0</v>
      </c>
      <c r="V5" s="23"/>
      <c r="W5" s="5"/>
    </row>
    <row r="6" spans="1:23" ht="21.75" customHeight="1">
      <c r="A6" s="32">
        <v>2</v>
      </c>
      <c r="B6" s="185">
        <v>112</v>
      </c>
      <c r="C6" s="202" t="s">
        <v>65</v>
      </c>
      <c r="D6" s="186" t="s">
        <v>108</v>
      </c>
      <c r="E6" s="187" t="s">
        <v>120</v>
      </c>
      <c r="F6" s="188" t="s">
        <v>208</v>
      </c>
      <c r="G6" s="185">
        <v>1000</v>
      </c>
      <c r="H6" s="185">
        <v>9</v>
      </c>
      <c r="I6" s="185">
        <v>4</v>
      </c>
      <c r="J6" s="185">
        <v>18</v>
      </c>
      <c r="K6" s="185">
        <v>28</v>
      </c>
      <c r="L6" s="191">
        <f t="shared" si="0"/>
        <v>59</v>
      </c>
      <c r="M6" s="192">
        <v>30.4</v>
      </c>
      <c r="N6" s="193">
        <v>0</v>
      </c>
      <c r="O6" s="194">
        <f t="shared" si="1"/>
        <v>30.4</v>
      </c>
      <c r="P6" s="192">
        <v>26.27</v>
      </c>
      <c r="Q6" s="193">
        <v>2</v>
      </c>
      <c r="R6" s="194">
        <f t="shared" si="2"/>
        <v>28.27</v>
      </c>
      <c r="S6" s="194">
        <f t="shared" si="3"/>
        <v>1000.33</v>
      </c>
      <c r="T6" s="27"/>
      <c r="U6" s="102">
        <f>(IF(S6=S5,1,0))+(IF(S6=S7,1,0))</f>
        <v>0</v>
      </c>
      <c r="V6" s="5"/>
      <c r="W6" s="5"/>
    </row>
    <row r="7" spans="1:23" ht="21.75" customHeight="1">
      <c r="A7" s="32">
        <v>3</v>
      </c>
      <c r="B7" s="17">
        <v>118</v>
      </c>
      <c r="C7" s="46" t="s">
        <v>76</v>
      </c>
      <c r="D7" s="108" t="s">
        <v>110</v>
      </c>
      <c r="E7" s="104" t="s">
        <v>120</v>
      </c>
      <c r="F7" s="53" t="s">
        <v>210</v>
      </c>
      <c r="G7" s="17">
        <v>1000</v>
      </c>
      <c r="H7" s="17">
        <v>9</v>
      </c>
      <c r="I7" s="25">
        <v>5</v>
      </c>
      <c r="J7" s="25">
        <v>21</v>
      </c>
      <c r="K7" s="25">
        <v>28</v>
      </c>
      <c r="L7" s="99">
        <f t="shared" si="0"/>
        <v>63</v>
      </c>
      <c r="M7" s="28">
        <v>42.9</v>
      </c>
      <c r="N7" s="29">
        <v>0</v>
      </c>
      <c r="O7" s="31">
        <f t="shared" si="1"/>
        <v>42.9</v>
      </c>
      <c r="P7" s="28">
        <v>27.15</v>
      </c>
      <c r="Q7" s="29">
        <v>2</v>
      </c>
      <c r="R7" s="31">
        <f t="shared" si="2"/>
        <v>29.15</v>
      </c>
      <c r="S7" s="31">
        <f t="shared" si="3"/>
        <v>990.94999999999993</v>
      </c>
      <c r="T7" s="27"/>
      <c r="U7" s="102">
        <f t="shared" ref="U7:U11" si="4">(IF(S7=S6,1,0))+(IF(S7=S8,1,0))</f>
        <v>0</v>
      </c>
      <c r="V7" s="5"/>
      <c r="W7" s="5"/>
    </row>
    <row r="8" spans="1:23" ht="21.75" customHeight="1">
      <c r="A8" s="32">
        <v>4</v>
      </c>
      <c r="B8" s="17">
        <v>117</v>
      </c>
      <c r="C8" s="45" t="s">
        <v>184</v>
      </c>
      <c r="D8" s="108" t="s">
        <v>116</v>
      </c>
      <c r="E8" s="104" t="s">
        <v>120</v>
      </c>
      <c r="F8" s="53" t="s">
        <v>275</v>
      </c>
      <c r="G8" s="17">
        <v>1000</v>
      </c>
      <c r="H8" s="17">
        <v>9</v>
      </c>
      <c r="I8" s="25">
        <v>5</v>
      </c>
      <c r="J8" s="25">
        <v>23</v>
      </c>
      <c r="K8" s="25">
        <v>30</v>
      </c>
      <c r="L8" s="99">
        <f t="shared" si="0"/>
        <v>67</v>
      </c>
      <c r="M8" s="28">
        <v>33.299999999999997</v>
      </c>
      <c r="N8" s="29">
        <v>10</v>
      </c>
      <c r="O8" s="31">
        <f t="shared" si="1"/>
        <v>43.3</v>
      </c>
      <c r="P8" s="28">
        <v>26.47</v>
      </c>
      <c r="Q8" s="29">
        <v>12</v>
      </c>
      <c r="R8" s="31">
        <f t="shared" si="2"/>
        <v>38.47</v>
      </c>
      <c r="S8" s="31">
        <f t="shared" si="3"/>
        <v>985.23</v>
      </c>
      <c r="T8" s="27"/>
      <c r="U8" s="102">
        <f t="shared" si="4"/>
        <v>0</v>
      </c>
      <c r="V8" s="5"/>
      <c r="W8" s="5"/>
    </row>
    <row r="9" spans="1:23" ht="21.75" customHeight="1">
      <c r="A9" s="32">
        <v>5</v>
      </c>
      <c r="B9" s="17">
        <v>115</v>
      </c>
      <c r="C9" s="45" t="s">
        <v>77</v>
      </c>
      <c r="D9" s="108" t="s">
        <v>111</v>
      </c>
      <c r="E9" s="104" t="s">
        <v>120</v>
      </c>
      <c r="F9" s="53" t="s">
        <v>211</v>
      </c>
      <c r="G9" s="17">
        <v>1000</v>
      </c>
      <c r="H9" s="17">
        <v>10</v>
      </c>
      <c r="I9" s="25">
        <v>4</v>
      </c>
      <c r="J9" s="25">
        <v>20</v>
      </c>
      <c r="K9" s="25">
        <v>36</v>
      </c>
      <c r="L9" s="99">
        <f t="shared" si="0"/>
        <v>70</v>
      </c>
      <c r="M9" s="28">
        <v>27.7</v>
      </c>
      <c r="N9" s="29">
        <v>20</v>
      </c>
      <c r="O9" s="31">
        <f t="shared" si="1"/>
        <v>47.7</v>
      </c>
      <c r="P9" s="28">
        <v>28</v>
      </c>
      <c r="Q9" s="29">
        <v>22</v>
      </c>
      <c r="R9" s="31">
        <f t="shared" si="2"/>
        <v>50</v>
      </c>
      <c r="S9" s="31">
        <f t="shared" si="3"/>
        <v>972.3</v>
      </c>
      <c r="T9" s="27"/>
      <c r="U9" s="102">
        <f t="shared" si="4"/>
        <v>0</v>
      </c>
      <c r="V9" s="5"/>
      <c r="W9" s="5"/>
    </row>
    <row r="10" spans="1:23" ht="21.75" customHeight="1">
      <c r="A10" s="32">
        <v>6</v>
      </c>
      <c r="B10" s="17">
        <v>113</v>
      </c>
      <c r="C10" s="65" t="s">
        <v>73</v>
      </c>
      <c r="D10" s="108" t="s">
        <v>108</v>
      </c>
      <c r="E10" s="104" t="s">
        <v>120</v>
      </c>
      <c r="F10" s="53" t="s">
        <v>209</v>
      </c>
      <c r="G10" s="17">
        <v>1000</v>
      </c>
      <c r="H10" s="17">
        <v>10</v>
      </c>
      <c r="I10" s="25">
        <v>4</v>
      </c>
      <c r="J10" s="25">
        <v>16</v>
      </c>
      <c r="K10" s="25">
        <v>23</v>
      </c>
      <c r="L10" s="99">
        <f t="shared" si="0"/>
        <v>53</v>
      </c>
      <c r="M10" s="28">
        <v>39</v>
      </c>
      <c r="N10" s="29">
        <v>10</v>
      </c>
      <c r="O10" s="31">
        <f t="shared" si="1"/>
        <v>49</v>
      </c>
      <c r="P10" s="28">
        <v>41.51</v>
      </c>
      <c r="Q10" s="29">
        <v>0</v>
      </c>
      <c r="R10" s="31">
        <f t="shared" si="2"/>
        <v>41.51</v>
      </c>
      <c r="S10" s="31">
        <f t="shared" si="3"/>
        <v>962.49</v>
      </c>
      <c r="T10" s="27"/>
      <c r="U10" s="102">
        <f t="shared" si="4"/>
        <v>0</v>
      </c>
      <c r="V10" s="5"/>
      <c r="W10" s="5"/>
    </row>
    <row r="11" spans="1:23" ht="21.75" customHeight="1">
      <c r="A11" s="32">
        <v>7</v>
      </c>
      <c r="B11" s="17">
        <v>119</v>
      </c>
      <c r="C11" s="45" t="s">
        <v>278</v>
      </c>
      <c r="D11" s="108" t="s">
        <v>116</v>
      </c>
      <c r="E11" s="104" t="s">
        <v>120</v>
      </c>
      <c r="F11" s="53" t="s">
        <v>279</v>
      </c>
      <c r="G11" s="17">
        <v>1000</v>
      </c>
      <c r="H11" s="17">
        <v>9</v>
      </c>
      <c r="I11" s="25">
        <v>3</v>
      </c>
      <c r="J11" s="25">
        <v>14</v>
      </c>
      <c r="K11" s="25">
        <v>13</v>
      </c>
      <c r="L11" s="99">
        <f t="shared" si="0"/>
        <v>39</v>
      </c>
      <c r="M11" s="28">
        <v>38.9</v>
      </c>
      <c r="N11" s="29">
        <v>20</v>
      </c>
      <c r="O11" s="31">
        <f t="shared" si="1"/>
        <v>58.9</v>
      </c>
      <c r="P11" s="28">
        <v>30.5</v>
      </c>
      <c r="Q11" s="29">
        <v>5</v>
      </c>
      <c r="R11" s="31">
        <f t="shared" si="2"/>
        <v>35.5</v>
      </c>
      <c r="S11" s="31">
        <f t="shared" si="3"/>
        <v>944.6</v>
      </c>
      <c r="T11" s="27"/>
      <c r="U11" s="102">
        <f t="shared" si="4"/>
        <v>0</v>
      </c>
      <c r="V11" s="5"/>
      <c r="W11" s="5"/>
    </row>
    <row r="12" spans="1:23" ht="21.75" customHeight="1">
      <c r="A12" s="32">
        <v>8</v>
      </c>
      <c r="B12" s="17">
        <v>114</v>
      </c>
      <c r="C12" s="45" t="s">
        <v>276</v>
      </c>
      <c r="D12" s="108" t="s">
        <v>116</v>
      </c>
      <c r="E12" s="104" t="s">
        <v>120</v>
      </c>
      <c r="F12" s="53" t="s">
        <v>277</v>
      </c>
      <c r="G12" s="17">
        <v>1000</v>
      </c>
      <c r="H12" s="17">
        <v>9</v>
      </c>
      <c r="I12" s="25">
        <v>1</v>
      </c>
      <c r="J12" s="25">
        <v>10</v>
      </c>
      <c r="K12" s="25">
        <v>23</v>
      </c>
      <c r="L12" s="99">
        <f t="shared" si="0"/>
        <v>43</v>
      </c>
      <c r="M12" s="28">
        <v>79.7</v>
      </c>
      <c r="N12" s="29">
        <v>0</v>
      </c>
      <c r="O12" s="31">
        <f t="shared" si="1"/>
        <v>79.7</v>
      </c>
      <c r="P12" s="28">
        <v>32.5</v>
      </c>
      <c r="Q12" s="29">
        <v>7</v>
      </c>
      <c r="R12" s="31">
        <f t="shared" si="2"/>
        <v>39.5</v>
      </c>
      <c r="S12" s="31">
        <f t="shared" si="3"/>
        <v>923.8</v>
      </c>
      <c r="T12" s="27"/>
      <c r="U12" s="102" t="e">
        <f>(IF(S12=S11,1,0))+(IF(S12=#REF!,1,0))</f>
        <v>#REF!</v>
      </c>
      <c r="V12" s="3"/>
      <c r="W12" s="5"/>
    </row>
    <row r="13" spans="1:23" ht="21.75" customHeight="1">
      <c r="A13" s="13"/>
      <c r="B13" s="10"/>
      <c r="C13" s="10"/>
      <c r="D13" s="12"/>
      <c r="E13" s="12"/>
      <c r="F13" s="12"/>
      <c r="G13" s="10"/>
      <c r="H13" s="10"/>
      <c r="I13" s="10"/>
      <c r="J13" s="15"/>
      <c r="K13" s="10"/>
      <c r="L13" s="10"/>
      <c r="M13" s="10"/>
      <c r="N13" s="10"/>
      <c r="O13" s="10"/>
      <c r="P13" s="10"/>
      <c r="Q13" s="21"/>
      <c r="R13" s="18"/>
      <c r="S13" s="19"/>
    </row>
    <row r="14" spans="1:23" ht="21.75" customHeight="1">
      <c r="A14" s="13" t="str">
        <f>Osnovni_podatki!A9</f>
        <v>Predsednik tekmovalnega odbora:</v>
      </c>
      <c r="B14" s="10"/>
      <c r="C14" s="10"/>
      <c r="D14" s="12"/>
      <c r="E14" s="12"/>
      <c r="F14" s="12"/>
      <c r="G14" s="10" t="str">
        <f>Osnovni_podatki!A10</f>
        <v>Predsednik obračunske komisije:</v>
      </c>
      <c r="H14" s="10"/>
      <c r="I14" s="10"/>
      <c r="J14" s="15"/>
      <c r="K14" s="10"/>
      <c r="L14" s="10"/>
      <c r="M14" s="10"/>
      <c r="N14" s="10"/>
      <c r="O14" s="10"/>
      <c r="P14" s="10"/>
      <c r="Q14" s="21"/>
      <c r="R14" s="18"/>
      <c r="S14" s="63" t="str">
        <f>Osnovni_podatki!A11</f>
        <v>Vodja tekmovanja:</v>
      </c>
    </row>
    <row r="15" spans="1:23" ht="21.75" customHeight="1">
      <c r="A15" s="59" t="str">
        <f>Osnovni_podatki!B9</f>
        <v>Andrej TRSTENJAK</v>
      </c>
      <c r="B15" s="10"/>
      <c r="C15" s="10"/>
      <c r="D15" s="12"/>
      <c r="E15" s="12"/>
      <c r="F15" s="12"/>
      <c r="G15" s="10" t="str">
        <f>Osnovni_podatki!B10</f>
        <v>Ivan KASNIK</v>
      </c>
      <c r="H15" s="10"/>
      <c r="I15" s="10"/>
      <c r="J15" s="15"/>
      <c r="K15" s="10"/>
      <c r="L15" s="10"/>
      <c r="M15" s="10"/>
      <c r="N15" s="10"/>
      <c r="O15" s="10"/>
      <c r="P15" s="10"/>
      <c r="Q15" s="21"/>
      <c r="R15" s="18"/>
      <c r="S15" s="64" t="str">
        <f>Osnovni_podatki!B11</f>
        <v>Bojan LONČAR</v>
      </c>
    </row>
    <row r="16" spans="1:23">
      <c r="L16" s="10"/>
    </row>
    <row r="17" spans="12:12">
      <c r="L17" s="10"/>
    </row>
    <row r="18" spans="12:12">
      <c r="L18" s="10"/>
    </row>
    <row r="19" spans="12:12">
      <c r="L19" s="10"/>
    </row>
    <row r="20" spans="12:12">
      <c r="L20" s="10"/>
    </row>
  </sheetData>
  <sortState ref="B5:S12">
    <sortCondition descending="1" ref="S5:S12"/>
  </sortState>
  <mergeCells count="12">
    <mergeCell ref="H3:H4"/>
    <mergeCell ref="S3:T4"/>
    <mergeCell ref="A3:A4"/>
    <mergeCell ref="C3:F3"/>
    <mergeCell ref="B3:B4"/>
    <mergeCell ref="P3:R3"/>
    <mergeCell ref="M3:O3"/>
    <mergeCell ref="K3:K4"/>
    <mergeCell ref="I3:I4"/>
    <mergeCell ref="J3:J4"/>
    <mergeCell ref="G3:G4"/>
    <mergeCell ref="L3:L4"/>
  </mergeCells>
  <phoneticPr fontId="0" type="noConversion"/>
  <conditionalFormatting sqref="U5:U12">
    <cfRule type="cellIs" dxfId="0" priority="1" operator="greaterThan">
      <formula>0</formula>
    </cfRule>
  </conditionalFormatting>
  <printOptions horizontalCentered="1"/>
  <pageMargins left="0.59055118110236227" right="0.59055118110236227" top="0.59055118110236227" bottom="0.39370078740157483" header="0" footer="0"/>
  <pageSetup paperSize="9" scale="66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G21" sqref="G21"/>
    </sheetView>
  </sheetViews>
  <sheetFormatPr defaultRowHeight="12.75"/>
  <sheetData>
    <row r="1" spans="1:8" ht="25.5" customHeight="1">
      <c r="A1" s="84" t="s">
        <v>37</v>
      </c>
      <c r="B1" s="85" t="s">
        <v>40</v>
      </c>
      <c r="D1" s="92" t="s">
        <v>38</v>
      </c>
      <c r="E1" s="85" t="s">
        <v>40</v>
      </c>
      <c r="H1" s="97" t="s">
        <v>39</v>
      </c>
    </row>
    <row r="2" spans="1:8" ht="13.5" thickBot="1">
      <c r="A2" s="86">
        <v>2011</v>
      </c>
      <c r="B2" s="87">
        <v>7</v>
      </c>
      <c r="D2" s="86">
        <v>2011</v>
      </c>
      <c r="E2" s="87">
        <v>12</v>
      </c>
      <c r="H2" s="98">
        <v>2017</v>
      </c>
    </row>
    <row r="3" spans="1:8">
      <c r="A3" s="88">
        <v>2010</v>
      </c>
      <c r="B3" s="89">
        <f>$H$2-A3</f>
        <v>7</v>
      </c>
      <c r="D3" s="88">
        <v>2010</v>
      </c>
      <c r="E3" s="89">
        <v>12</v>
      </c>
    </row>
    <row r="4" spans="1:8">
      <c r="A4" s="88">
        <v>2009</v>
      </c>
      <c r="B4" s="89">
        <f>$H$2-A4</f>
        <v>8</v>
      </c>
      <c r="D4" s="88">
        <v>2009</v>
      </c>
      <c r="E4" s="89">
        <v>12</v>
      </c>
    </row>
    <row r="5" spans="1:8">
      <c r="A5" s="88">
        <v>2008</v>
      </c>
      <c r="B5" s="89">
        <f>$H$2-A5</f>
        <v>9</v>
      </c>
      <c r="D5" s="88">
        <v>2008</v>
      </c>
      <c r="E5" s="89">
        <v>12</v>
      </c>
    </row>
    <row r="6" spans="1:8">
      <c r="A6" s="88">
        <v>2007</v>
      </c>
      <c r="B6" s="89">
        <f>$H$2-A6</f>
        <v>10</v>
      </c>
      <c r="D6" s="88">
        <v>2007</v>
      </c>
      <c r="E6" s="89">
        <v>12</v>
      </c>
    </row>
    <row r="7" spans="1:8" ht="13.5" thickBot="1">
      <c r="A7" s="90">
        <v>2006</v>
      </c>
      <c r="B7" s="91">
        <f>$H$2-A7</f>
        <v>11</v>
      </c>
      <c r="D7" s="88">
        <v>2006</v>
      </c>
      <c r="E7" s="89">
        <v>12</v>
      </c>
    </row>
    <row r="8" spans="1:8">
      <c r="D8" s="88">
        <v>2005</v>
      </c>
      <c r="E8" s="89">
        <f>$H$2-D8</f>
        <v>12</v>
      </c>
    </row>
    <row r="9" spans="1:8">
      <c r="D9" s="88">
        <v>2004</v>
      </c>
      <c r="E9" s="89">
        <f>$H$2-D9</f>
        <v>13</v>
      </c>
    </row>
    <row r="10" spans="1:8">
      <c r="D10" s="88">
        <v>2003</v>
      </c>
      <c r="E10" s="89">
        <f>$H$2-D10</f>
        <v>14</v>
      </c>
    </row>
    <row r="11" spans="1:8">
      <c r="D11" s="88">
        <v>2002</v>
      </c>
      <c r="E11" s="89">
        <f>$H$2-D11</f>
        <v>15</v>
      </c>
    </row>
    <row r="12" spans="1:8" ht="13.5" thickBot="1">
      <c r="D12" s="90">
        <v>2001</v>
      </c>
      <c r="E12" s="91">
        <f>$H$2-D12</f>
        <v>16</v>
      </c>
    </row>
    <row r="14" spans="1:8" ht="13.5" thickBot="1"/>
    <row r="15" spans="1:8" ht="25.5">
      <c r="A15" s="84" t="s">
        <v>37</v>
      </c>
      <c r="B15" s="93" t="s">
        <v>41</v>
      </c>
      <c r="D15" s="92" t="s">
        <v>38</v>
      </c>
      <c r="E15" s="93" t="s">
        <v>41</v>
      </c>
    </row>
    <row r="16" spans="1:8">
      <c r="A16" s="86">
        <v>21</v>
      </c>
      <c r="B16" s="94">
        <v>1005</v>
      </c>
      <c r="D16" s="86">
        <v>36</v>
      </c>
      <c r="E16" s="94">
        <v>1005</v>
      </c>
    </row>
    <row r="17" spans="1:5">
      <c r="A17" s="88">
        <v>22</v>
      </c>
      <c r="B17" s="95">
        <v>1005</v>
      </c>
      <c r="D17" s="88">
        <v>37</v>
      </c>
      <c r="E17" s="95">
        <v>1005</v>
      </c>
    </row>
    <row r="18" spans="1:5">
      <c r="A18" s="88">
        <v>23</v>
      </c>
      <c r="B18" s="95">
        <v>1005</v>
      </c>
      <c r="D18" s="88">
        <v>38</v>
      </c>
      <c r="E18" s="95">
        <v>1005</v>
      </c>
    </row>
    <row r="19" spans="1:5">
      <c r="A19" s="88">
        <v>24</v>
      </c>
      <c r="B19" s="95">
        <v>1003</v>
      </c>
      <c r="D19" s="88">
        <v>39</v>
      </c>
      <c r="E19" s="95">
        <v>1003</v>
      </c>
    </row>
    <row r="20" spans="1:5">
      <c r="A20" s="88">
        <v>25</v>
      </c>
      <c r="B20" s="95">
        <v>1003</v>
      </c>
      <c r="D20" s="88">
        <v>40</v>
      </c>
      <c r="E20" s="95">
        <v>1003</v>
      </c>
    </row>
    <row r="21" spans="1:5">
      <c r="A21" s="88">
        <v>26</v>
      </c>
      <c r="B21" s="95">
        <v>1003</v>
      </c>
      <c r="D21" s="88">
        <v>41</v>
      </c>
      <c r="E21" s="95">
        <v>1003</v>
      </c>
    </row>
    <row r="22" spans="1:5">
      <c r="A22" s="88">
        <v>27</v>
      </c>
      <c r="B22" s="95">
        <v>1002</v>
      </c>
      <c r="D22" s="88">
        <v>42</v>
      </c>
      <c r="E22" s="95">
        <v>1002</v>
      </c>
    </row>
    <row r="23" spans="1:5">
      <c r="A23" s="88">
        <v>28</v>
      </c>
      <c r="B23" s="95">
        <v>1002</v>
      </c>
      <c r="D23" s="88">
        <v>43</v>
      </c>
      <c r="E23" s="95">
        <v>1002</v>
      </c>
    </row>
    <row r="24" spans="1:5">
      <c r="A24" s="88">
        <v>29</v>
      </c>
      <c r="B24" s="95">
        <v>1002</v>
      </c>
      <c r="D24" s="88">
        <v>44</v>
      </c>
      <c r="E24" s="95">
        <v>1002</v>
      </c>
    </row>
    <row r="25" spans="1:5">
      <c r="A25" s="88">
        <v>30</v>
      </c>
      <c r="B25" s="95">
        <v>1001</v>
      </c>
      <c r="D25" s="88">
        <v>45</v>
      </c>
      <c r="E25" s="95">
        <v>1001</v>
      </c>
    </row>
    <row r="26" spans="1:5">
      <c r="A26" s="88">
        <v>31</v>
      </c>
      <c r="B26" s="95">
        <v>1001</v>
      </c>
      <c r="D26" s="88">
        <v>46</v>
      </c>
      <c r="E26" s="95">
        <v>1001</v>
      </c>
    </row>
    <row r="27" spans="1:5">
      <c r="A27" s="88">
        <v>32</v>
      </c>
      <c r="B27" s="95">
        <v>1001</v>
      </c>
      <c r="D27" s="88">
        <v>47</v>
      </c>
      <c r="E27" s="95">
        <v>1001</v>
      </c>
    </row>
    <row r="28" spans="1:5" ht="13.5" thickBot="1">
      <c r="A28" s="90">
        <v>33</v>
      </c>
      <c r="B28" s="96">
        <v>1000</v>
      </c>
      <c r="D28" s="90">
        <v>48</v>
      </c>
      <c r="E28" s="96">
        <v>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6</vt:i4>
      </vt:variant>
    </vt:vector>
  </HeadingPairs>
  <TitlesOfParts>
    <vt:vector size="11" baseType="lpstr">
      <vt:lpstr>Osnovni_podatki</vt:lpstr>
      <vt:lpstr>PIONIRJI</vt:lpstr>
      <vt:lpstr>MLADINCI</vt:lpstr>
      <vt:lpstr>PRIPRAVNIKI</vt:lpstr>
      <vt:lpstr>Letnice</vt:lpstr>
      <vt:lpstr>MLADINCI!Področje_tiskanja</vt:lpstr>
      <vt:lpstr>PIONIRJI!Področje_tiskanja</vt:lpstr>
      <vt:lpstr>PRIPRAVNIKI!Področje_tiskanja</vt:lpstr>
      <vt:lpstr>MLADINCI!Tiskanje_naslovov</vt:lpstr>
      <vt:lpstr>PIONIRJI!Tiskanje_naslovov</vt:lpstr>
      <vt:lpstr>PRIPRAVNIKI!Tiskanje_naslovov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Priloga_ocenjevanje</dc:title>
  <dc:creator>GZS</dc:creator>
  <cp:lastModifiedBy>Miran Ros</cp:lastModifiedBy>
  <cp:lastPrinted>2017-03-20T06:20:34Z</cp:lastPrinted>
  <dcterms:created xsi:type="dcterms:W3CDTF">1997-01-31T12:20:41Z</dcterms:created>
  <dcterms:modified xsi:type="dcterms:W3CDTF">2017-03-20T08:32:12Z</dcterms:modified>
</cp:coreProperties>
</file>