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GASILCI\GZ Križevci\Tekmovanja\kviz mladina\2017\2018 foto\"/>
    </mc:Choice>
  </mc:AlternateContent>
  <bookViews>
    <workbookView xWindow="0" yWindow="0" windowWidth="7470" windowHeight="2460" activeTab="1"/>
  </bookViews>
  <sheets>
    <sheet name="Osnovni_podatki" sheetId="7" r:id="rId1"/>
    <sheet name="PIONIRJI" sheetId="3" r:id="rId2"/>
    <sheet name="MLADINCI" sheetId="9" r:id="rId3"/>
    <sheet name="PRIPRAVNIKI" sheetId="4" r:id="rId4"/>
    <sheet name="Letnice" sheetId="8" r:id="rId5"/>
  </sheets>
  <externalReferences>
    <externalReference r:id="rId6"/>
  </externalReferences>
  <definedNames>
    <definedName name="_xlnm.Print_Area" localSheetId="2">MLADINCI!$A$1:$W$74</definedName>
    <definedName name="_xlnm.Print_Area" localSheetId="1">PIONIRJI!$A$1:$W$58</definedName>
    <definedName name="_xlnm.Print_Area" localSheetId="3">PRIPRAVNIKI!$A$1:$T$22</definedName>
    <definedName name="_xlnm.Print_Titles" localSheetId="2">MLADINCI!$1:$4</definedName>
    <definedName name="_xlnm.Print_Titles" localSheetId="1">PIONIRJI!$1:$4</definedName>
    <definedName name="_xlnm.Print_Titles" localSheetId="3">PRIPRAVNIKI!$1:$4</definedName>
  </definedNames>
  <calcPr calcId="152511"/>
</workbook>
</file>

<file path=xl/calcChain.xml><?xml version="1.0" encoding="utf-8"?>
<calcChain xmlns="http://schemas.openxmlformats.org/spreadsheetml/2006/main">
  <c r="A1" i="9" l="1"/>
  <c r="K1" i="9"/>
  <c r="W1" i="9"/>
  <c r="J5" i="9"/>
  <c r="K5" i="9" s="1"/>
  <c r="P5" i="9"/>
  <c r="S5" i="9"/>
  <c r="V5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J6" i="9"/>
  <c r="K6" i="9" s="1"/>
  <c r="P6" i="9"/>
  <c r="S6" i="9"/>
  <c r="V6" i="9"/>
  <c r="J7" i="9"/>
  <c r="K7" i="9" s="1"/>
  <c r="P7" i="9"/>
  <c r="S7" i="9"/>
  <c r="V7" i="9"/>
  <c r="J8" i="9"/>
  <c r="K8" i="9" s="1"/>
  <c r="P8" i="9"/>
  <c r="S8" i="9"/>
  <c r="V8" i="9"/>
  <c r="J9" i="9"/>
  <c r="K9" i="9" s="1"/>
  <c r="P9" i="9"/>
  <c r="S9" i="9"/>
  <c r="V9" i="9"/>
  <c r="J10" i="9"/>
  <c r="K10" i="9" s="1"/>
  <c r="P10" i="9"/>
  <c r="S10" i="9"/>
  <c r="V10" i="9"/>
  <c r="J11" i="9"/>
  <c r="K11" i="9" s="1"/>
  <c r="P11" i="9"/>
  <c r="S11" i="9"/>
  <c r="V11" i="9"/>
  <c r="J12" i="9"/>
  <c r="K12" i="9" s="1"/>
  <c r="P12" i="9"/>
  <c r="S12" i="9"/>
  <c r="V12" i="9"/>
  <c r="J13" i="9"/>
  <c r="K13" i="9" s="1"/>
  <c r="P13" i="9"/>
  <c r="S13" i="9"/>
  <c r="V13" i="9"/>
  <c r="J14" i="9"/>
  <c r="K14" i="9" s="1"/>
  <c r="P14" i="9"/>
  <c r="S14" i="9"/>
  <c r="V14" i="9"/>
  <c r="J15" i="9"/>
  <c r="K15" i="9" s="1"/>
  <c r="P15" i="9"/>
  <c r="S15" i="9"/>
  <c r="V15" i="9"/>
  <c r="J16" i="9"/>
  <c r="K16" i="9" s="1"/>
  <c r="P16" i="9"/>
  <c r="S16" i="9"/>
  <c r="V16" i="9"/>
  <c r="J17" i="9"/>
  <c r="K17" i="9" s="1"/>
  <c r="P17" i="9"/>
  <c r="S17" i="9"/>
  <c r="V17" i="9"/>
  <c r="J18" i="9"/>
  <c r="K18" i="9" s="1"/>
  <c r="P18" i="9"/>
  <c r="S18" i="9"/>
  <c r="V18" i="9"/>
  <c r="J19" i="9"/>
  <c r="K19" i="9" s="1"/>
  <c r="P19" i="9"/>
  <c r="S19" i="9"/>
  <c r="V19" i="9"/>
  <c r="J20" i="9"/>
  <c r="K20" i="9" s="1"/>
  <c r="P20" i="9"/>
  <c r="S20" i="9"/>
  <c r="V20" i="9"/>
  <c r="J21" i="9"/>
  <c r="K21" i="9" s="1"/>
  <c r="P21" i="9"/>
  <c r="S21" i="9"/>
  <c r="V21" i="9"/>
  <c r="J22" i="9"/>
  <c r="K22" i="9" s="1"/>
  <c r="P22" i="9"/>
  <c r="S22" i="9"/>
  <c r="V22" i="9"/>
  <c r="J23" i="9"/>
  <c r="K23" i="9" s="1"/>
  <c r="P23" i="9"/>
  <c r="S23" i="9"/>
  <c r="V23" i="9"/>
  <c r="J24" i="9"/>
  <c r="K24" i="9" s="1"/>
  <c r="P24" i="9"/>
  <c r="S24" i="9"/>
  <c r="V24" i="9"/>
  <c r="J25" i="9"/>
  <c r="K25" i="9" s="1"/>
  <c r="P25" i="9"/>
  <c r="S25" i="9"/>
  <c r="V25" i="9"/>
  <c r="J26" i="9"/>
  <c r="K26" i="9" s="1"/>
  <c r="P26" i="9"/>
  <c r="S26" i="9"/>
  <c r="V26" i="9"/>
  <c r="J27" i="9"/>
  <c r="K27" i="9" s="1"/>
  <c r="P27" i="9"/>
  <c r="S27" i="9"/>
  <c r="V27" i="9"/>
  <c r="J28" i="9"/>
  <c r="K28" i="9" s="1"/>
  <c r="P28" i="9"/>
  <c r="S28" i="9"/>
  <c r="V28" i="9"/>
  <c r="J29" i="9"/>
  <c r="K29" i="9" s="1"/>
  <c r="P29" i="9"/>
  <c r="S29" i="9"/>
  <c r="V29" i="9"/>
  <c r="J30" i="9"/>
  <c r="K30" i="9" s="1"/>
  <c r="P30" i="9"/>
  <c r="S30" i="9"/>
  <c r="V30" i="9"/>
  <c r="J31" i="9"/>
  <c r="K31" i="9" s="1"/>
  <c r="P31" i="9"/>
  <c r="S31" i="9"/>
  <c r="V31" i="9"/>
  <c r="J32" i="9"/>
  <c r="K32" i="9" s="1"/>
  <c r="P32" i="9"/>
  <c r="S32" i="9"/>
  <c r="V32" i="9"/>
  <c r="J33" i="9"/>
  <c r="K33" i="9" s="1"/>
  <c r="P33" i="9"/>
  <c r="S33" i="9"/>
  <c r="V33" i="9"/>
  <c r="J34" i="9"/>
  <c r="K34" i="9" s="1"/>
  <c r="P34" i="9"/>
  <c r="S34" i="9"/>
  <c r="V34" i="9"/>
  <c r="J35" i="9"/>
  <c r="K35" i="9" s="1"/>
  <c r="P35" i="9"/>
  <c r="S35" i="9"/>
  <c r="V35" i="9"/>
  <c r="J36" i="9"/>
  <c r="K36" i="9" s="1"/>
  <c r="P36" i="9"/>
  <c r="S36" i="9"/>
  <c r="V36" i="9"/>
  <c r="J37" i="9"/>
  <c r="K37" i="9" s="1"/>
  <c r="P37" i="9"/>
  <c r="S37" i="9"/>
  <c r="V37" i="9"/>
  <c r="J38" i="9"/>
  <c r="K38" i="9" s="1"/>
  <c r="P38" i="9"/>
  <c r="S38" i="9"/>
  <c r="V38" i="9"/>
  <c r="J39" i="9"/>
  <c r="K39" i="9" s="1"/>
  <c r="P39" i="9"/>
  <c r="S39" i="9"/>
  <c r="V39" i="9"/>
  <c r="J40" i="9"/>
  <c r="K40" i="9" s="1"/>
  <c r="P40" i="9"/>
  <c r="S40" i="9"/>
  <c r="V40" i="9"/>
  <c r="J41" i="9"/>
  <c r="K41" i="9" s="1"/>
  <c r="P41" i="9"/>
  <c r="S41" i="9"/>
  <c r="V41" i="9"/>
  <c r="J42" i="9"/>
  <c r="K42" i="9" s="1"/>
  <c r="P42" i="9"/>
  <c r="S42" i="9"/>
  <c r="V42" i="9"/>
  <c r="J43" i="9"/>
  <c r="K43" i="9" s="1"/>
  <c r="P43" i="9"/>
  <c r="S43" i="9"/>
  <c r="V43" i="9"/>
  <c r="J44" i="9"/>
  <c r="K44" i="9" s="1"/>
  <c r="P44" i="9"/>
  <c r="S44" i="9"/>
  <c r="V44" i="9"/>
  <c r="J45" i="9"/>
  <c r="K45" i="9" s="1"/>
  <c r="P45" i="9"/>
  <c r="S45" i="9"/>
  <c r="V45" i="9"/>
  <c r="J46" i="9"/>
  <c r="K46" i="9" s="1"/>
  <c r="P46" i="9"/>
  <c r="S46" i="9"/>
  <c r="V46" i="9"/>
  <c r="J47" i="9"/>
  <c r="K47" i="9" s="1"/>
  <c r="P47" i="9"/>
  <c r="S47" i="9"/>
  <c r="V47" i="9"/>
  <c r="J48" i="9"/>
  <c r="K48" i="9" s="1"/>
  <c r="P48" i="9"/>
  <c r="S48" i="9"/>
  <c r="V48" i="9"/>
  <c r="J49" i="9"/>
  <c r="K49" i="9" s="1"/>
  <c r="P49" i="9"/>
  <c r="S49" i="9"/>
  <c r="V49" i="9"/>
  <c r="J50" i="9"/>
  <c r="K50" i="9" s="1"/>
  <c r="P50" i="9"/>
  <c r="S50" i="9"/>
  <c r="V50" i="9"/>
  <c r="J51" i="9"/>
  <c r="K51" i="9" s="1"/>
  <c r="P51" i="9"/>
  <c r="S51" i="9"/>
  <c r="V51" i="9"/>
  <c r="J52" i="9"/>
  <c r="K52" i="9" s="1"/>
  <c r="P52" i="9"/>
  <c r="S52" i="9"/>
  <c r="V52" i="9"/>
  <c r="J53" i="9"/>
  <c r="K53" i="9" s="1"/>
  <c r="P53" i="9"/>
  <c r="S53" i="9"/>
  <c r="V53" i="9"/>
  <c r="J54" i="9"/>
  <c r="K54" i="9" s="1"/>
  <c r="P54" i="9"/>
  <c r="S54" i="9"/>
  <c r="V54" i="9"/>
  <c r="J55" i="9"/>
  <c r="K55" i="9" s="1"/>
  <c r="P55" i="9"/>
  <c r="S55" i="9"/>
  <c r="V55" i="9"/>
  <c r="J56" i="9"/>
  <c r="K56" i="9"/>
  <c r="P56" i="9"/>
  <c r="S56" i="9"/>
  <c r="V56" i="9"/>
  <c r="J57" i="9"/>
  <c r="K57" i="9" s="1"/>
  <c r="P57" i="9"/>
  <c r="S57" i="9"/>
  <c r="V57" i="9"/>
  <c r="J58" i="9"/>
  <c r="K58" i="9" s="1"/>
  <c r="P58" i="9"/>
  <c r="S58" i="9"/>
  <c r="V58" i="9"/>
  <c r="J59" i="9"/>
  <c r="K59" i="9"/>
  <c r="W59" i="9" s="1"/>
  <c r="P59" i="9"/>
  <c r="S59" i="9"/>
  <c r="V59" i="9"/>
  <c r="J60" i="9"/>
  <c r="K60" i="9" s="1"/>
  <c r="P60" i="9"/>
  <c r="S60" i="9"/>
  <c r="V60" i="9"/>
  <c r="J61" i="9"/>
  <c r="K61" i="9" s="1"/>
  <c r="P61" i="9"/>
  <c r="S61" i="9"/>
  <c r="V61" i="9"/>
  <c r="J62" i="9"/>
  <c r="K62" i="9" s="1"/>
  <c r="P62" i="9"/>
  <c r="S62" i="9"/>
  <c r="V62" i="9"/>
  <c r="J63" i="9"/>
  <c r="K63" i="9" s="1"/>
  <c r="W63" i="9" s="1"/>
  <c r="P63" i="9"/>
  <c r="S63" i="9"/>
  <c r="V63" i="9"/>
  <c r="J64" i="9"/>
  <c r="K64" i="9" s="1"/>
  <c r="P64" i="9"/>
  <c r="S64" i="9"/>
  <c r="V64" i="9"/>
  <c r="J65" i="9"/>
  <c r="K65" i="9" s="1"/>
  <c r="P65" i="9"/>
  <c r="S65" i="9"/>
  <c r="V65" i="9"/>
  <c r="J66" i="9"/>
  <c r="K66" i="9" s="1"/>
  <c r="W66" i="9" s="1"/>
  <c r="P66" i="9"/>
  <c r="S66" i="9"/>
  <c r="V66" i="9"/>
  <c r="J67" i="9"/>
  <c r="K67" i="9" s="1"/>
  <c r="W67" i="9" s="1"/>
  <c r="P67" i="9"/>
  <c r="S67" i="9"/>
  <c r="V67" i="9"/>
  <c r="J68" i="9"/>
  <c r="K68" i="9" s="1"/>
  <c r="P68" i="9"/>
  <c r="S68" i="9"/>
  <c r="V68" i="9"/>
  <c r="J69" i="9"/>
  <c r="K69" i="9" s="1"/>
  <c r="P69" i="9"/>
  <c r="S69" i="9"/>
  <c r="V69" i="9"/>
  <c r="J70" i="9"/>
  <c r="K70" i="9" s="1"/>
  <c r="P70" i="9"/>
  <c r="S70" i="9"/>
  <c r="V70" i="9"/>
  <c r="A71" i="9"/>
  <c r="J71" i="9"/>
  <c r="K71" i="9" s="1"/>
  <c r="P71" i="9"/>
  <c r="S71" i="9"/>
  <c r="V71" i="9"/>
  <c r="A73" i="9"/>
  <c r="K73" i="9"/>
  <c r="W73" i="9"/>
  <c r="A74" i="9"/>
  <c r="K74" i="9"/>
  <c r="W74" i="9"/>
  <c r="W45" i="9" l="1"/>
  <c r="W43" i="9"/>
  <c r="X44" i="9" s="1"/>
  <c r="W27" i="9"/>
  <c r="X28" i="9" s="1"/>
  <c r="W18" i="9"/>
  <c r="W13" i="9"/>
  <c r="W11" i="9"/>
  <c r="X12" i="9" s="1"/>
  <c r="W50" i="9"/>
  <c r="X50" i="9" s="1"/>
  <c r="W29" i="9"/>
  <c r="W23" i="9"/>
  <c r="W19" i="9"/>
  <c r="X19" i="9" s="1"/>
  <c r="W15" i="9"/>
  <c r="X15" i="9" s="1"/>
  <c r="W39" i="9"/>
  <c r="W35" i="9"/>
  <c r="W31" i="9"/>
  <c r="X31" i="9" s="1"/>
  <c r="W7" i="9"/>
  <c r="W61" i="9"/>
  <c r="W55" i="9"/>
  <c r="W51" i="9"/>
  <c r="W47" i="9"/>
  <c r="W34" i="9"/>
  <c r="W64" i="9"/>
  <c r="X64" i="9" s="1"/>
  <c r="W48" i="9"/>
  <c r="W32" i="9"/>
  <c r="W62" i="9"/>
  <c r="W60" i="9"/>
  <c r="X60" i="9" s="1"/>
  <c r="W41" i="9"/>
  <c r="W25" i="9"/>
  <c r="W14" i="9"/>
  <c r="W12" i="9"/>
  <c r="W9" i="9"/>
  <c r="W71" i="9"/>
  <c r="W68" i="9"/>
  <c r="X68" i="9" s="1"/>
  <c r="W65" i="9"/>
  <c r="X66" i="9" s="1"/>
  <c r="W54" i="9"/>
  <c r="W52" i="9"/>
  <c r="X52" i="9" s="1"/>
  <c r="W49" i="9"/>
  <c r="W38" i="9"/>
  <c r="W36" i="9"/>
  <c r="W33" i="9"/>
  <c r="X33" i="9" s="1"/>
  <c r="W22" i="9"/>
  <c r="W20" i="9"/>
  <c r="W17" i="9"/>
  <c r="X17" i="9" s="1"/>
  <c r="W6" i="9"/>
  <c r="X6" i="9" s="1"/>
  <c r="X61" i="9"/>
  <c r="W16" i="9"/>
  <c r="W57" i="9"/>
  <c r="W46" i="9"/>
  <c r="X46" i="9" s="1"/>
  <c r="W44" i="9"/>
  <c r="X45" i="9" s="1"/>
  <c r="W30" i="9"/>
  <c r="W28" i="9"/>
  <c r="X29" i="9" s="1"/>
  <c r="W69" i="9"/>
  <c r="X69" i="9" s="1"/>
  <c r="W58" i="9"/>
  <c r="W56" i="9"/>
  <c r="W53" i="9"/>
  <c r="W42" i="9"/>
  <c r="X43" i="9" s="1"/>
  <c r="W40" i="9"/>
  <c r="W37" i="9"/>
  <c r="W26" i="9"/>
  <c r="W24" i="9"/>
  <c r="X24" i="9" s="1"/>
  <c r="W21" i="9"/>
  <c r="W10" i="9"/>
  <c r="W8" i="9"/>
  <c r="X8" i="9" s="1"/>
  <c r="W5" i="9"/>
  <c r="X5" i="9" s="1"/>
  <c r="X62" i="9"/>
  <c r="X65" i="9"/>
  <c r="X21" i="9"/>
  <c r="X59" i="9"/>
  <c r="X35" i="9"/>
  <c r="X27" i="9"/>
  <c r="X67" i="9"/>
  <c r="X39" i="9"/>
  <c r="X23" i="9"/>
  <c r="W70" i="9"/>
  <c r="X70" i="9" s="1"/>
  <c r="X51" i="9" l="1"/>
  <c r="X42" i="9"/>
  <c r="X20" i="9"/>
  <c r="X40" i="9"/>
  <c r="X49" i="9"/>
  <c r="X48" i="9"/>
  <c r="X13" i="9"/>
  <c r="X26" i="9"/>
  <c r="X11" i="9"/>
  <c r="X56" i="9"/>
  <c r="X18" i="9"/>
  <c r="X36" i="9"/>
  <c r="X54" i="9"/>
  <c r="X9" i="9"/>
  <c r="X32" i="9"/>
  <c r="X58" i="9"/>
  <c r="X41" i="9"/>
  <c r="X30" i="9"/>
  <c r="X63" i="9"/>
  <c r="X55" i="9"/>
  <c r="X10" i="9"/>
  <c r="X47" i="9"/>
  <c r="X14" i="9"/>
  <c r="X37" i="9"/>
  <c r="X7" i="9"/>
  <c r="X53" i="9"/>
  <c r="X57" i="9"/>
  <c r="X38" i="9"/>
  <c r="X34" i="9"/>
  <c r="X25" i="9"/>
  <c r="X16" i="9"/>
  <c r="X22" i="9"/>
  <c r="X71" i="9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V14" i="3"/>
  <c r="V38" i="3"/>
  <c r="V55" i="3"/>
  <c r="V49" i="3"/>
  <c r="V44" i="3"/>
  <c r="V25" i="3"/>
  <c r="V28" i="3"/>
  <c r="V15" i="3"/>
  <c r="V50" i="3"/>
  <c r="V35" i="3"/>
  <c r="V36" i="3"/>
  <c r="V47" i="3"/>
  <c r="V45" i="3"/>
  <c r="V20" i="3"/>
  <c r="V22" i="3"/>
  <c r="V27" i="3"/>
  <c r="V31" i="3"/>
  <c r="V13" i="3"/>
  <c r="V53" i="3"/>
  <c r="V41" i="3"/>
  <c r="V16" i="3"/>
  <c r="V48" i="3"/>
  <c r="V11" i="3"/>
  <c r="V10" i="3"/>
  <c r="S14" i="3"/>
  <c r="S38" i="3"/>
  <c r="S55" i="3"/>
  <c r="S49" i="3"/>
  <c r="S44" i="3"/>
  <c r="S25" i="3"/>
  <c r="S28" i="3"/>
  <c r="S15" i="3"/>
  <c r="S50" i="3"/>
  <c r="S35" i="3"/>
  <c r="S36" i="3"/>
  <c r="S47" i="3"/>
  <c r="S45" i="3"/>
  <c r="S20" i="3"/>
  <c r="S22" i="3"/>
  <c r="S27" i="3"/>
  <c r="S31" i="3"/>
  <c r="S13" i="3"/>
  <c r="S53" i="3"/>
  <c r="S41" i="3"/>
  <c r="S16" i="3"/>
  <c r="S48" i="3"/>
  <c r="S11" i="3"/>
  <c r="S10" i="3"/>
  <c r="P14" i="3"/>
  <c r="P38" i="3"/>
  <c r="P55" i="3"/>
  <c r="P49" i="3"/>
  <c r="P44" i="3"/>
  <c r="P25" i="3"/>
  <c r="P28" i="3"/>
  <c r="P15" i="3"/>
  <c r="P50" i="3"/>
  <c r="P35" i="3"/>
  <c r="P36" i="3"/>
  <c r="P47" i="3"/>
  <c r="P45" i="3"/>
  <c r="P20" i="3"/>
  <c r="P22" i="3"/>
  <c r="P27" i="3"/>
  <c r="P31" i="3"/>
  <c r="P13" i="3"/>
  <c r="P53" i="3"/>
  <c r="P41" i="3"/>
  <c r="P16" i="3"/>
  <c r="P48" i="3"/>
  <c r="P11" i="3"/>
  <c r="P10" i="3"/>
  <c r="L7" i="4" l="1"/>
  <c r="L11" i="4" l="1"/>
  <c r="L13" i="4"/>
  <c r="L18" i="4"/>
  <c r="L8" i="4"/>
  <c r="L15" i="4"/>
  <c r="L9" i="4"/>
  <c r="L12" i="4"/>
  <c r="L17" i="4"/>
  <c r="L14" i="4"/>
  <c r="L10" i="4"/>
  <c r="L16" i="4"/>
  <c r="L6" i="4"/>
  <c r="L5" i="4"/>
  <c r="P29" i="3"/>
  <c r="P32" i="3"/>
  <c r="P18" i="3"/>
  <c r="P5" i="3"/>
  <c r="P39" i="3"/>
  <c r="P17" i="3"/>
  <c r="P19" i="3"/>
  <c r="P9" i="3"/>
  <c r="P46" i="3"/>
  <c r="P37" i="3"/>
  <c r="P42" i="3"/>
  <c r="P6" i="3"/>
  <c r="P51" i="3"/>
  <c r="P24" i="3"/>
  <c r="P7" i="3"/>
  <c r="P52" i="3"/>
  <c r="P21" i="3"/>
  <c r="P12" i="3"/>
  <c r="P26" i="3"/>
  <c r="P54" i="3"/>
  <c r="P40" i="3"/>
  <c r="P33" i="3"/>
  <c r="P34" i="3"/>
  <c r="P23" i="3"/>
  <c r="P8" i="3"/>
  <c r="P43" i="3"/>
  <c r="P30" i="3"/>
  <c r="G1" i="4" l="1"/>
  <c r="G21" i="4"/>
  <c r="G22" i="4"/>
  <c r="E12" i="8"/>
  <c r="E11" i="8"/>
  <c r="E10" i="8"/>
  <c r="E9" i="8"/>
  <c r="E8" i="8"/>
  <c r="B7" i="8"/>
  <c r="J37" i="3" s="1"/>
  <c r="K37" i="3" s="1"/>
  <c r="B6" i="8"/>
  <c r="B5" i="8"/>
  <c r="J21" i="3" s="1"/>
  <c r="K21" i="3" s="1"/>
  <c r="B4" i="8"/>
  <c r="J24" i="3" s="1"/>
  <c r="K24" i="3" s="1"/>
  <c r="B3" i="8"/>
  <c r="J16" i="3" l="1"/>
  <c r="K16" i="3" s="1"/>
  <c r="W16" i="3" s="1"/>
  <c r="J11" i="3"/>
  <c r="K11" i="3" s="1"/>
  <c r="W11" i="3" s="1"/>
  <c r="J41" i="3"/>
  <c r="K41" i="3" s="1"/>
  <c r="W41" i="3" s="1"/>
  <c r="J36" i="3"/>
  <c r="K36" i="3" s="1"/>
  <c r="W36" i="3" s="1"/>
  <c r="J28" i="3"/>
  <c r="K28" i="3" s="1"/>
  <c r="W28" i="3" s="1"/>
  <c r="J23" i="3"/>
  <c r="K23" i="3" s="1"/>
  <c r="J17" i="3"/>
  <c r="K17" i="3" s="1"/>
  <c r="J26" i="3"/>
  <c r="K26" i="3" s="1"/>
  <c r="J49" i="3"/>
  <c r="K49" i="3" s="1"/>
  <c r="W49" i="3" s="1"/>
  <c r="J10" i="3"/>
  <c r="K10" i="3" s="1"/>
  <c r="W10" i="3" s="1"/>
  <c r="J14" i="3"/>
  <c r="K14" i="3" s="1"/>
  <c r="W14" i="3" s="1"/>
  <c r="J50" i="3"/>
  <c r="K50" i="3" s="1"/>
  <c r="W50" i="3" s="1"/>
  <c r="J20" i="3"/>
  <c r="K20" i="3" s="1"/>
  <c r="W20" i="3" s="1"/>
  <c r="J48" i="3"/>
  <c r="K48" i="3" s="1"/>
  <c r="W48" i="3" s="1"/>
  <c r="J15" i="3"/>
  <c r="K15" i="3" s="1"/>
  <c r="W15" i="3" s="1"/>
  <c r="J27" i="3"/>
  <c r="K27" i="3" s="1"/>
  <c r="W27" i="3" s="1"/>
  <c r="J33" i="3"/>
  <c r="K33" i="3" s="1"/>
  <c r="J6" i="3"/>
  <c r="K6" i="3" s="1"/>
  <c r="J5" i="3"/>
  <c r="K5" i="3" s="1"/>
  <c r="J34" i="3"/>
  <c r="K34" i="3" s="1"/>
  <c r="J46" i="3"/>
  <c r="K46" i="3" s="1"/>
  <c r="J7" i="3"/>
  <c r="K7" i="3" s="1"/>
  <c r="J19" i="3"/>
  <c r="K19" i="3" s="1"/>
  <c r="J44" i="3"/>
  <c r="K44" i="3" s="1"/>
  <c r="W44" i="3" s="1"/>
  <c r="J45" i="3"/>
  <c r="K45" i="3" s="1"/>
  <c r="W45" i="3" s="1"/>
  <c r="J31" i="3"/>
  <c r="K31" i="3" s="1"/>
  <c r="W31" i="3" s="1"/>
  <c r="J55" i="3"/>
  <c r="K55" i="3" s="1"/>
  <c r="W55" i="3" s="1"/>
  <c r="J35" i="3"/>
  <c r="K35" i="3" s="1"/>
  <c r="W35" i="3" s="1"/>
  <c r="J13" i="3"/>
  <c r="K13" i="3" s="1"/>
  <c r="W13" i="3" s="1"/>
  <c r="J30" i="3"/>
  <c r="K30" i="3" s="1"/>
  <c r="J12" i="3"/>
  <c r="K12" i="3" s="1"/>
  <c r="J32" i="3"/>
  <c r="K32" i="3" s="1"/>
  <c r="J40" i="3"/>
  <c r="K40" i="3" s="1"/>
  <c r="J22" i="3"/>
  <c r="K22" i="3" s="1"/>
  <c r="W22" i="3" s="1"/>
  <c r="J47" i="3"/>
  <c r="K47" i="3" s="1"/>
  <c r="W47" i="3" s="1"/>
  <c r="J38" i="3"/>
  <c r="K38" i="3" s="1"/>
  <c r="W38" i="3" s="1"/>
  <c r="J25" i="3"/>
  <c r="K25" i="3" s="1"/>
  <c r="W25" i="3" s="1"/>
  <c r="J53" i="3"/>
  <c r="K53" i="3" s="1"/>
  <c r="W53" i="3" s="1"/>
  <c r="J43" i="3"/>
  <c r="K43" i="3" s="1"/>
  <c r="J52" i="3"/>
  <c r="K52" i="3" s="1"/>
  <c r="J9" i="3"/>
  <c r="K9" i="3" s="1"/>
  <c r="J29" i="3"/>
  <c r="K29" i="3" s="1"/>
  <c r="J54" i="3"/>
  <c r="K54" i="3" s="1"/>
  <c r="J51" i="3"/>
  <c r="K51" i="3" s="1"/>
  <c r="J39" i="3"/>
  <c r="K39" i="3" s="1"/>
  <c r="J8" i="3"/>
  <c r="K8" i="3" s="1"/>
  <c r="J42" i="3"/>
  <c r="K42" i="3" s="1"/>
  <c r="J18" i="3"/>
  <c r="K18" i="3" s="1"/>
  <c r="S22" i="4"/>
  <c r="A22" i="4"/>
  <c r="S21" i="4"/>
  <c r="A21" i="4"/>
  <c r="S1" i="4"/>
  <c r="A1" i="4"/>
  <c r="W58" i="3"/>
  <c r="K58" i="3"/>
  <c r="A58" i="3"/>
  <c r="W57" i="3"/>
  <c r="K57" i="3"/>
  <c r="A57" i="3"/>
  <c r="W1" i="3"/>
  <c r="K1" i="3"/>
  <c r="A1" i="3"/>
  <c r="R11" i="4"/>
  <c r="O11" i="4"/>
  <c r="R13" i="4"/>
  <c r="O13" i="4"/>
  <c r="R18" i="4"/>
  <c r="O18" i="4"/>
  <c r="R8" i="4"/>
  <c r="O8" i="4"/>
  <c r="R15" i="4"/>
  <c r="O15" i="4"/>
  <c r="R9" i="4"/>
  <c r="O9" i="4"/>
  <c r="R12" i="4"/>
  <c r="O12" i="4"/>
  <c r="R17" i="4"/>
  <c r="O17" i="4"/>
  <c r="R14" i="4"/>
  <c r="O14" i="4"/>
  <c r="R10" i="4"/>
  <c r="O10" i="4"/>
  <c r="R16" i="4"/>
  <c r="O16" i="4"/>
  <c r="R6" i="4"/>
  <c r="O6" i="4"/>
  <c r="R7" i="4"/>
  <c r="O7" i="4"/>
  <c r="R5" i="4"/>
  <c r="O5" i="4"/>
  <c r="V18" i="3"/>
  <c r="S18" i="3"/>
  <c r="V39" i="3"/>
  <c r="S39" i="3"/>
  <c r="V19" i="3"/>
  <c r="S19" i="3"/>
  <c r="V46" i="3"/>
  <c r="S46" i="3"/>
  <c r="V42" i="3"/>
  <c r="S42" i="3"/>
  <c r="V51" i="3"/>
  <c r="S51" i="3"/>
  <c r="V7" i="3"/>
  <c r="S7" i="3"/>
  <c r="V21" i="3"/>
  <c r="S21" i="3"/>
  <c r="V26" i="3"/>
  <c r="S26" i="3"/>
  <c r="V54" i="3"/>
  <c r="S54" i="3"/>
  <c r="V40" i="3"/>
  <c r="S40" i="3"/>
  <c r="V34" i="3"/>
  <c r="S34" i="3"/>
  <c r="V8" i="3"/>
  <c r="S8" i="3"/>
  <c r="V29" i="3"/>
  <c r="S29" i="3"/>
  <c r="V32" i="3"/>
  <c r="S32" i="3"/>
  <c r="V5" i="3"/>
  <c r="S5" i="3"/>
  <c r="V17" i="3"/>
  <c r="S17" i="3"/>
  <c r="V9" i="3"/>
  <c r="S9" i="3"/>
  <c r="V37" i="3"/>
  <c r="S37" i="3"/>
  <c r="V6" i="3"/>
  <c r="S6" i="3"/>
  <c r="V24" i="3"/>
  <c r="S24" i="3"/>
  <c r="V52" i="3"/>
  <c r="S52" i="3"/>
  <c r="V12" i="3"/>
  <c r="S12" i="3"/>
  <c r="V33" i="3"/>
  <c r="S33" i="3"/>
  <c r="V23" i="3"/>
  <c r="S23" i="3"/>
  <c r="V43" i="3"/>
  <c r="S43" i="3"/>
  <c r="S30" i="3"/>
  <c r="W51" i="3" l="1"/>
  <c r="W42" i="3"/>
  <c r="W46" i="3"/>
  <c r="W18" i="3"/>
  <c r="W54" i="3"/>
  <c r="W21" i="3"/>
  <c r="W7" i="3"/>
  <c r="S7" i="4"/>
  <c r="S6" i="4"/>
  <c r="S9" i="4"/>
  <c r="S15" i="4"/>
  <c r="S8" i="4"/>
  <c r="S18" i="4"/>
  <c r="S13" i="4"/>
  <c r="S11" i="4"/>
  <c r="S5" i="4"/>
  <c r="S17" i="4"/>
  <c r="S16" i="4"/>
  <c r="S10" i="4"/>
  <c r="S14" i="4"/>
  <c r="S12" i="4"/>
  <c r="W23" i="3"/>
  <c r="W6" i="3"/>
  <c r="W9" i="3"/>
  <c r="W5" i="3"/>
  <c r="W8" i="3"/>
  <c r="W40" i="3"/>
  <c r="W26" i="3"/>
  <c r="W39" i="3"/>
  <c r="W43" i="3"/>
  <c r="W33" i="3"/>
  <c r="X11" i="3" s="1"/>
  <c r="W12" i="3"/>
  <c r="W52" i="3"/>
  <c r="W24" i="3"/>
  <c r="W37" i="3"/>
  <c r="W17" i="3"/>
  <c r="X16" i="3" s="1"/>
  <c r="W32" i="3"/>
  <c r="W29" i="3"/>
  <c r="W34" i="3"/>
  <c r="X36" i="3" s="1"/>
  <c r="W19" i="3"/>
  <c r="V30" i="3"/>
  <c r="X25" i="3" l="1"/>
  <c r="X38" i="3"/>
  <c r="X41" i="3"/>
  <c r="X10" i="3"/>
  <c r="X48" i="3"/>
  <c r="X53" i="3"/>
  <c r="X47" i="3"/>
  <c r="X22" i="3"/>
  <c r="X20" i="3"/>
  <c r="X45" i="3"/>
  <c r="X13" i="3"/>
  <c r="X50" i="3"/>
  <c r="X27" i="3"/>
  <c r="X28" i="3"/>
  <c r="X44" i="3"/>
  <c r="X49" i="3"/>
  <c r="X15" i="3"/>
  <c r="X35" i="3"/>
  <c r="X32" i="3"/>
  <c r="X18" i="3"/>
  <c r="X39" i="3"/>
  <c r="X5" i="3"/>
  <c r="X17" i="3"/>
  <c r="X19" i="3"/>
  <c r="X9" i="3"/>
  <c r="X37" i="3"/>
  <c r="X42" i="3"/>
  <c r="X14" i="3"/>
  <c r="X6" i="3"/>
  <c r="X24" i="3"/>
  <c r="X7" i="3"/>
  <c r="X52" i="3"/>
  <c r="U14" i="4"/>
  <c r="U16" i="4"/>
  <c r="U11" i="4"/>
  <c r="U18" i="4"/>
  <c r="U9" i="4"/>
  <c r="U7" i="4"/>
  <c r="U15" i="4"/>
  <c r="U17" i="4"/>
  <c r="U10" i="4"/>
  <c r="U12" i="4"/>
  <c r="U5" i="4"/>
  <c r="U13" i="4"/>
  <c r="U8" i="4"/>
  <c r="U6" i="4"/>
  <c r="X21" i="3"/>
  <c r="X33" i="3"/>
  <c r="X40" i="3"/>
  <c r="X12" i="3"/>
  <c r="X26" i="3"/>
  <c r="X51" i="3"/>
  <c r="X23" i="3"/>
  <c r="X43" i="3"/>
  <c r="X34" i="3"/>
  <c r="W30" i="3"/>
  <c r="X30" i="3" s="1"/>
  <c r="X31" i="3" l="1"/>
  <c r="X8" i="3"/>
  <c r="X54" i="3"/>
  <c r="X46" i="3"/>
  <c r="X29" i="3"/>
</calcChain>
</file>

<file path=xl/comments1.xml><?xml version="1.0" encoding="utf-8"?>
<comments xmlns="http://schemas.openxmlformats.org/spreadsheetml/2006/main">
  <authors>
    <author>Klemen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</text>
    </comment>
  </commentList>
</comments>
</file>

<file path=xl/sharedStrings.xml><?xml version="1.0" encoding="utf-8"?>
<sst xmlns="http://schemas.openxmlformats.org/spreadsheetml/2006/main" count="632" uniqueCount="304">
  <si>
    <t>PGD</t>
  </si>
  <si>
    <t>začetno število točk</t>
  </si>
  <si>
    <t>Čas izvedbe</t>
  </si>
  <si>
    <t>Vse negativne točke pri vaji</t>
  </si>
  <si>
    <t>KONČNO ŠTEVILO TOČK</t>
  </si>
  <si>
    <t>DOSEŽENO MESTO</t>
  </si>
  <si>
    <t>Začetno število točk</t>
  </si>
  <si>
    <t>GASILSKA ZVEZA</t>
  </si>
  <si>
    <t>Številka ekipe</t>
  </si>
  <si>
    <t>Skupaj  točke  POŽARNA PREVENTIVA</t>
  </si>
  <si>
    <t>Skupaj  točke DRŽI/NE DRŽI</t>
  </si>
  <si>
    <t>Skupaj čas in negativne točke</t>
  </si>
  <si>
    <t>Skupaj  točke  DRŽI / NE DRŽI</t>
  </si>
  <si>
    <t>Skupaj  točke  POŽARNAPREVENTIVA</t>
  </si>
  <si>
    <t>Skupaj  točke DRŽI  / NE DRŽI</t>
  </si>
  <si>
    <t>Skupaj točke POŽARNA PREVENTIVA</t>
  </si>
  <si>
    <t>Negativne točke skupaj</t>
  </si>
  <si>
    <t>PIONIRJI</t>
  </si>
  <si>
    <t>Štafetno vezanje vozlov</t>
  </si>
  <si>
    <t>Negativne točke</t>
  </si>
  <si>
    <t>MLADINCI</t>
  </si>
  <si>
    <t>GASILCI PRIPRAVNIKI</t>
  </si>
  <si>
    <t>Štafetno vezanje orodja</t>
  </si>
  <si>
    <t>REGIJA</t>
  </si>
  <si>
    <t>TEKMOVALCI</t>
  </si>
  <si>
    <t>Skupaj točke PRVA POMOČ</t>
  </si>
  <si>
    <t>Vodja tekmovanja:</t>
  </si>
  <si>
    <t>Predsednik obračunske komisije:</t>
  </si>
  <si>
    <t>Predsednik tekmovalnega odbora:</t>
  </si>
  <si>
    <t>Datum:</t>
  </si>
  <si>
    <t>Organizator:</t>
  </si>
  <si>
    <t>Naziv tekmovanja:</t>
  </si>
  <si>
    <t>Kraj tekmovanja:</t>
  </si>
  <si>
    <t>Vnos osnovnih podatkov o tekmovanju, ki bodo vidni na izpisih rezultatov</t>
  </si>
  <si>
    <t>Pionirji</t>
  </si>
  <si>
    <t>Mladinci</t>
  </si>
  <si>
    <t>Leto tekmovanja</t>
  </si>
  <si>
    <t>Upoštevana starost</t>
  </si>
  <si>
    <t>Pozitivne točke</t>
  </si>
  <si>
    <t>Letnica rojstva</t>
  </si>
  <si>
    <t>Gasilska spretnost</t>
  </si>
  <si>
    <t>Skupna starost</t>
  </si>
  <si>
    <t>Skupaj TEORIJA</t>
  </si>
  <si>
    <t>Letnica 1</t>
  </si>
  <si>
    <t>Letnica 2</t>
  </si>
  <si>
    <t>Letnica 3</t>
  </si>
  <si>
    <t>ENAKO ŠTEVILO TOČK</t>
  </si>
  <si>
    <t xml:space="preserve"> Skupaj točke POIŠČI BESEDO</t>
  </si>
  <si>
    <t xml:space="preserve">14.REGIJSKI KVIZ GASILSKE MLADINE "2018" </t>
  </si>
  <si>
    <t>OŠ Križevci</t>
  </si>
  <si>
    <t>Milan ANTOLIN</t>
  </si>
  <si>
    <t>Bojan LONČAR</t>
  </si>
  <si>
    <t>Ivan KASNIK</t>
  </si>
  <si>
    <t>Pomurska mladinska komisija in Gasilska zveza Križevci</t>
  </si>
  <si>
    <t>KAPELA</t>
  </si>
  <si>
    <t>RADENCI</t>
  </si>
  <si>
    <t>KOKORIČI</t>
  </si>
  <si>
    <t>KRIŽEVCI</t>
  </si>
  <si>
    <t>VUČJA VAS</t>
  </si>
  <si>
    <t xml:space="preserve">SP IVANJCI </t>
  </si>
  <si>
    <t>GORNJA RADGONA</t>
  </si>
  <si>
    <t xml:space="preserve">BODONCI </t>
  </si>
  <si>
    <t>PUCONCI</t>
  </si>
  <si>
    <t>Nuskova</t>
  </si>
  <si>
    <t>Rogašovci</t>
  </si>
  <si>
    <t>ROGAŠOVCI</t>
  </si>
  <si>
    <t>Sotina</t>
  </si>
  <si>
    <t>Sveti Jurij</t>
  </si>
  <si>
    <t>LIPOVCI 1</t>
  </si>
  <si>
    <t>BELTINCI</t>
  </si>
  <si>
    <t>LIPOVCI 2</t>
  </si>
  <si>
    <t>LIPA</t>
  </si>
  <si>
    <t xml:space="preserve">TEŠANOVCI </t>
  </si>
  <si>
    <t>MORAVSKE TOPLICE</t>
  </si>
  <si>
    <t>Negova</t>
  </si>
  <si>
    <t>Gornja Radgona</t>
  </si>
  <si>
    <t>POMURSKA</t>
  </si>
  <si>
    <t>PODGRADJE</t>
  </si>
  <si>
    <t>LJUTOMER</t>
  </si>
  <si>
    <t>Černelavci 1</t>
  </si>
  <si>
    <t>Murska Sobota</t>
  </si>
  <si>
    <t>Černelavci 2</t>
  </si>
  <si>
    <t>MURSKA SOBOTA</t>
  </si>
  <si>
    <t>MO MURSKA SOBOTA</t>
  </si>
  <si>
    <t>Prosenjakovci</t>
  </si>
  <si>
    <t>Moravske Toplice</t>
  </si>
  <si>
    <t>KOROVCI 1</t>
  </si>
  <si>
    <t>GZ CANKOVA</t>
  </si>
  <si>
    <t>KOROVCI 2</t>
  </si>
  <si>
    <t>KOROVCI 3</t>
  </si>
  <si>
    <t>KOROVCI 4</t>
  </si>
  <si>
    <t>DOLNJI SLAVEČI 1</t>
  </si>
  <si>
    <t>GRAD</t>
  </si>
  <si>
    <t>DOLNJI SLAVEČI 2</t>
  </si>
  <si>
    <t>NEDELICA 1</t>
  </si>
  <si>
    <t>TURNIŠČE</t>
  </si>
  <si>
    <t>NEDELICA 2</t>
  </si>
  <si>
    <t>NEDELICA 3</t>
  </si>
  <si>
    <t>Radomerje 1</t>
  </si>
  <si>
    <t>Ljutomer</t>
  </si>
  <si>
    <t>Radomerje 2</t>
  </si>
  <si>
    <t>Radomerje 3</t>
  </si>
  <si>
    <t>Moravske Toplice 1</t>
  </si>
  <si>
    <t>Moravske Toplice 2</t>
  </si>
  <si>
    <t>KLJUČAROVCI 1</t>
  </si>
  <si>
    <t>KLJUČAROVCI 2</t>
  </si>
  <si>
    <t>ILJAŠEVCI</t>
  </si>
  <si>
    <t>VUČJA VAS 1</t>
  </si>
  <si>
    <t>VUČJA VAS 2</t>
  </si>
  <si>
    <t>BORECI</t>
  </si>
  <si>
    <t>LUKAVCI 1</t>
  </si>
  <si>
    <t>LUKAVCI 2</t>
  </si>
  <si>
    <t>STARA NOVA VAS 1</t>
  </si>
  <si>
    <t>STARA NOVA VAS 2</t>
  </si>
  <si>
    <t>Motovilci</t>
  </si>
  <si>
    <t>Grad</t>
  </si>
  <si>
    <t>Kobilje 1</t>
  </si>
  <si>
    <t>Kobilje 2</t>
  </si>
  <si>
    <t>Kobilje 3</t>
  </si>
  <si>
    <t>RENKOVCI 1</t>
  </si>
  <si>
    <t>RENKOVCI 2</t>
  </si>
  <si>
    <t>GOMILICA 1</t>
  </si>
  <si>
    <t>GOMILICA 2</t>
  </si>
  <si>
    <t>SP IVANJCI 1</t>
  </si>
  <si>
    <t>SP IVANJCI 2</t>
  </si>
  <si>
    <t>SP IVANJCI 3</t>
  </si>
  <si>
    <t>SEBEBORCI 1</t>
  </si>
  <si>
    <t>SEBEBORCI 2</t>
  </si>
  <si>
    <t>RAKIČAN 1</t>
  </si>
  <si>
    <t>RAKIČAN 2</t>
  </si>
  <si>
    <t>RAKIČAN 3</t>
  </si>
  <si>
    <t>BEZNOVCI 1</t>
  </si>
  <si>
    <t>BEZNOVCI 2</t>
  </si>
  <si>
    <t>LUTVERCI 1</t>
  </si>
  <si>
    <t>LUTVERCI 2</t>
  </si>
  <si>
    <t>Nuskova 1</t>
  </si>
  <si>
    <t>Nuskova 2</t>
  </si>
  <si>
    <t>VEČESLAVCI 1</t>
  </si>
  <si>
    <t>PERTOČA</t>
  </si>
  <si>
    <t>LIPA 1</t>
  </si>
  <si>
    <t>LIPA 2</t>
  </si>
  <si>
    <t>GANČANI 1</t>
  </si>
  <si>
    <t>GANČANI 2</t>
  </si>
  <si>
    <t>GANČANI 3</t>
  </si>
  <si>
    <t>TEŠANOVCI 1</t>
  </si>
  <si>
    <t>TEŠANOVCI 2</t>
  </si>
  <si>
    <t>Negova 1</t>
  </si>
  <si>
    <t>Negova 2</t>
  </si>
  <si>
    <t>Negova 3</t>
  </si>
  <si>
    <t>RADOSLAVCI</t>
  </si>
  <si>
    <t>KLJUČAROVCI</t>
  </si>
  <si>
    <t>VUČJA VAS 3</t>
  </si>
  <si>
    <t>VUČJA VAS 4</t>
  </si>
  <si>
    <t>BORECI 1</t>
  </si>
  <si>
    <t>BORECI 2</t>
  </si>
  <si>
    <t>LUKAVCI</t>
  </si>
  <si>
    <t>BUČEČOVCI 1</t>
  </si>
  <si>
    <t>BUČEČOVCI 2</t>
  </si>
  <si>
    <t>Ivanjševci 1</t>
  </si>
  <si>
    <t>Ivanjševci 2</t>
  </si>
  <si>
    <t>Ivanjševci 3</t>
  </si>
  <si>
    <t>RENKOVCI</t>
  </si>
  <si>
    <t>SEBEBORCI</t>
  </si>
  <si>
    <t>Branoslavci 1</t>
  </si>
  <si>
    <t>Branoslavci 2</t>
  </si>
  <si>
    <t>BEZNOVCI</t>
  </si>
  <si>
    <t>PERTOČA 1</t>
  </si>
  <si>
    <t>PERTOČA 2</t>
  </si>
  <si>
    <t>KAJA, LARA, LANA</t>
  </si>
  <si>
    <t>AMADEJ, MIHA, ŽIGA</t>
  </si>
  <si>
    <t>ALEX, DAVID, SAMO</t>
  </si>
  <si>
    <t>ANEJ, GAL, JURE</t>
  </si>
  <si>
    <t>MAJ, FILIP, JAKOB</t>
  </si>
  <si>
    <t>MARIJ, PIA, ALINA</t>
  </si>
  <si>
    <t>SARA, DEJA, EVA</t>
  </si>
  <si>
    <t>ERIK, LUCIJA, VALENTIN</t>
  </si>
  <si>
    <t>ŽIGA, LUKA KAJA</t>
  </si>
  <si>
    <t>TISA, GORAN, ŽIVA</t>
  </si>
  <si>
    <t>TILEN, ŽIVA, NADJA</t>
  </si>
  <si>
    <t>NEŽA, ISABEL, MAJ</t>
  </si>
  <si>
    <t>NIKA, NIKA, NUŠA</t>
  </si>
  <si>
    <t>JAKOB, LUKA, ANEJ</t>
  </si>
  <si>
    <t>MONIKA, NUŠA, MIŠEL</t>
  </si>
  <si>
    <t>MELANI, ŽIVA, MAKS</t>
  </si>
  <si>
    <t>BRINA, ŽANIN, TAJA</t>
  </si>
  <si>
    <t>LUKA, JAN, RENE</t>
  </si>
  <si>
    <t>MATEVŽ, TIMOTEJ, ALEN</t>
  </si>
  <si>
    <t>TIA, EVA, JASMINA</t>
  </si>
  <si>
    <t>NIK, DOMEN-JULIAN, LOVRO</t>
  </si>
  <si>
    <t>TILEN, LUKA, PIA</t>
  </si>
  <si>
    <t>NEJC, MATIC, AMADEJ</t>
  </si>
  <si>
    <t>RENE, DENIS, IRENEJ</t>
  </si>
  <si>
    <t>ANA, PATRICIJA, TIMOTEJ</t>
  </si>
  <si>
    <t>MIHA, ŽAN, ZOJA</t>
  </si>
  <si>
    <t>TAJ, ŽAN, TIJA</t>
  </si>
  <si>
    <t>JAKA, GAŠPER, MANUEL</t>
  </si>
  <si>
    <t>VID, LUKA, VITA</t>
  </si>
  <si>
    <t>NEJC, JAKA, SVIT</t>
  </si>
  <si>
    <t>JULIJA, ŠPARAKL, RENE</t>
  </si>
  <si>
    <t>MARK, MARUŠA, MAŠA</t>
  </si>
  <si>
    <t>GREGOR, NIKA, LUNA</t>
  </si>
  <si>
    <t>BLAŽ, ROK, FILIP</t>
  </si>
  <si>
    <t>HANA, ŽAN, TEO</t>
  </si>
  <si>
    <t>TINA, FILIP, BOŠTJAN</t>
  </si>
  <si>
    <t>NINA, TISA, TAI</t>
  </si>
  <si>
    <t>KATJA, ZALA, MAJA</t>
  </si>
  <si>
    <t>LUCIJA, MATEVŽ, JANEJ</t>
  </si>
  <si>
    <t>EVA, VERONIKA, KATARINA</t>
  </si>
  <si>
    <t>KLEMEN, LUCIJA, ŽIVA</t>
  </si>
  <si>
    <t>JAN, IVA, MAŠA</t>
  </si>
  <si>
    <t>NUŠA, KLEMEN, BENJAMIN</t>
  </si>
  <si>
    <t>MAJA, VITA, LUKA-VALENTIN</t>
  </si>
  <si>
    <t>TIA-LUCIJA, LEA, KATRIN</t>
  </si>
  <si>
    <t>NINA-ANGELICA, LUKA, MIHA</t>
  </si>
  <si>
    <t>JAKOB, MAKSIM, BLAŽ</t>
  </si>
  <si>
    <t>MAJA, NASTJA, ANA</t>
  </si>
  <si>
    <t>JURIJ, EVA, ANEJ</t>
  </si>
  <si>
    <t>LAN, EVA, DOMEN</t>
  </si>
  <si>
    <t>UROŠ, BLAŽ TIJAN</t>
  </si>
  <si>
    <t>BLAŽ, BLAŽ, ALJAŽ</t>
  </si>
  <si>
    <t>TRISTAN, NEŽA, MELISA</t>
  </si>
  <si>
    <t>ALOJZ, NISA, TIMO</t>
  </si>
  <si>
    <t>VID, ŽIGA, SILVESTER</t>
  </si>
  <si>
    <t>BENJAMIN, ŽAN, BABRIEL</t>
  </si>
  <si>
    <t>LARA, IRIS, NINA</t>
  </si>
  <si>
    <t>ANEMARIJA, BENJAMIN, DOROTEJA</t>
  </si>
  <si>
    <t>KEVIN, KAJA, BLAŽ</t>
  </si>
  <si>
    <t>SOFIJA, VIKA, ANA-KATERINA</t>
  </si>
  <si>
    <t>ŠPELA, LEON, ŽAN</t>
  </si>
  <si>
    <t>GAL, TJAŠA, ALEN</t>
  </si>
  <si>
    <t>FILIP, BLAŽ, MARKO</t>
  </si>
  <si>
    <t>NEJA, ALJOŠA, VITO</t>
  </si>
  <si>
    <t>LUCIJA, LARA, ŽIVA</t>
  </si>
  <si>
    <t>TAJDA, MICHELLE, VERONIKA</t>
  </si>
  <si>
    <t>AJDA, LARA, MATEJ</t>
  </si>
  <si>
    <t>EMA, LEA, TAMARA</t>
  </si>
  <si>
    <t>TINA, EVINA, TAMARA</t>
  </si>
  <si>
    <t>MITJA, LAN, ALEKS</t>
  </si>
  <si>
    <t>TAJA, NIKA, INES</t>
  </si>
  <si>
    <t>VAL, NEJC, JURE</t>
  </si>
  <si>
    <t>ZALA, SAŠKA, EMA-ANA</t>
  </si>
  <si>
    <t>JULIA, SARA, LEON</t>
  </si>
  <si>
    <t>LANA, TIMOTEJ, TINE</t>
  </si>
  <si>
    <t>GAŠPER, NEJC, JAKOB</t>
  </si>
  <si>
    <t>VITA, LUCIJA, URŠKA</t>
  </si>
  <si>
    <t>MAŠA, PIA, ZOJA-KATARINA</t>
  </si>
  <si>
    <t>ANA, PETRA, NIKO</t>
  </si>
  <si>
    <t>ANA, SARA, ANEJ</t>
  </si>
  <si>
    <t>KAJA, NEJA, SANJA</t>
  </si>
  <si>
    <t>ANŽE, TIMON, TILEN</t>
  </si>
  <si>
    <t>MIHAEL, JURE, BLAŽ</t>
  </si>
  <si>
    <t>NUŠA, EMA, NUŠA</t>
  </si>
  <si>
    <t>NEJA, ALJA, LARISA</t>
  </si>
  <si>
    <t>MIŠEL, ANISA, MAJA</t>
  </si>
  <si>
    <t>NIKO, TADEJ, LUKA</t>
  </si>
  <si>
    <t>ALJA, ALEXIJ, UROŠ</t>
  </si>
  <si>
    <t>KAJ, DEJA, NAJA</t>
  </si>
  <si>
    <t>LARA, JERNEJ, GAŠPER</t>
  </si>
  <si>
    <t>MINEJA, MATJAŽ, MAŠA</t>
  </si>
  <si>
    <t>ALEŠ, ŽANA, TIA</t>
  </si>
  <si>
    <t>GALA, TIMEA-TEREZIA, ALJAŽ</t>
  </si>
  <si>
    <t>ALINA-VIKTORIA, IRIS, SARA-SOFIA</t>
  </si>
  <si>
    <t>TJAŠA, NIKA, LUKA</t>
  </si>
  <si>
    <t>ANA, ANJA, TEO</t>
  </si>
  <si>
    <t>MARUŠA, GAJA, NEŽA</t>
  </si>
  <si>
    <t>MARCEL, ŠPELA, ŽIVA</t>
  </si>
  <si>
    <t>ANEMARI, IVANA, TIMEJA</t>
  </si>
  <si>
    <t>NIKO, MATEVŽ, MATEJ</t>
  </si>
  <si>
    <t>DOMEN, MAŠA, NIKA</t>
  </si>
  <si>
    <t>ROK, TINA, SAŠA</t>
  </si>
  <si>
    <t>LANA, ALINA, NATALIJA</t>
  </si>
  <si>
    <t>AJŠA, TINE, NIKA</t>
  </si>
  <si>
    <t>MAJA, JAN, VALENTINA</t>
  </si>
  <si>
    <t>QANTU, INES, LARA</t>
  </si>
  <si>
    <t>AMANDA, NATAŠA, TEA</t>
  </si>
  <si>
    <t>ANDREJA, MAŠA, JANA</t>
  </si>
  <si>
    <t>ALEKS, LUKA, TAJA</t>
  </si>
  <si>
    <t>MAŠA, LAURA, SARA</t>
  </si>
  <si>
    <t>ŽAN, MARKO, MIHA</t>
  </si>
  <si>
    <t>KRISTIAN, DAVID, FLORIJAN</t>
  </si>
  <si>
    <t>LUCIJA, BENO, JANA</t>
  </si>
  <si>
    <t>TINA, NUŠA, IVA</t>
  </si>
  <si>
    <t>ALJAŽ, MATIC, SEBASTIAN</t>
  </si>
  <si>
    <t>MAJA, TAJA, NIKA</t>
  </si>
  <si>
    <t>VITO, NUŠA, KLEMEN</t>
  </si>
  <si>
    <t>NUŠA, BLAŽ, JURE</t>
  </si>
  <si>
    <t>NINO, DARIO, MICHELA</t>
  </si>
  <si>
    <t>NIK, BLAŽ, LEA</t>
  </si>
  <si>
    <t>IVA, VID, ROK</t>
  </si>
  <si>
    <t>PATRICIJA, ŽIGA, MIŠEL</t>
  </si>
  <si>
    <t>GRABE 1</t>
  </si>
  <si>
    <t>GRABE 2</t>
  </si>
  <si>
    <t>OSKAR, ALEN, TIJA</t>
  </si>
  <si>
    <t xml:space="preserve">AJDA, EMA, JAŠA </t>
  </si>
  <si>
    <t>ANJA, TJAŠA, LUNA</t>
  </si>
  <si>
    <t>DOMEN, PIA, LAURA</t>
  </si>
  <si>
    <t>NEJC, TIA, NIKA</t>
  </si>
  <si>
    <t>izvi</t>
  </si>
  <si>
    <t>izv</t>
  </si>
  <si>
    <t>NINO, PATRIK-EVGEN, NINA</t>
  </si>
  <si>
    <t>DOMEN, LARISA, TADEJ</t>
  </si>
  <si>
    <t>TAMARA, LARA, LUČKA</t>
  </si>
  <si>
    <t>ŽAN, MITJA, NASTJA</t>
  </si>
  <si>
    <t>NEJC, JAN, NUŠA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</si>
</sst>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[Red]0.00"/>
    <numFmt numFmtId="166" formatCode="[$-F800]dddd\,\ mmmm\ dd\,\ yyyy"/>
  </numFmts>
  <fonts count="4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1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sz val="8"/>
      <name val="Arial"/>
      <family val="2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 CE"/>
      <charset val="238"/>
    </font>
    <font>
      <sz val="14"/>
      <name val="Times New Roman CE"/>
      <charset val="238"/>
    </font>
    <font>
      <sz val="11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0"/>
      <name val="Times New Roman CE"/>
      <family val="1"/>
      <charset val="238"/>
    </font>
    <font>
      <b/>
      <sz val="18"/>
      <name val="Bell MT"/>
      <family val="1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"/>
      <family val="1"/>
      <charset val="238"/>
    </font>
    <font>
      <sz val="1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6" fillId="0" borderId="0"/>
    <xf numFmtId="0" fontId="38" fillId="0" borderId="0"/>
    <xf numFmtId="0" fontId="17" fillId="0" borderId="0"/>
    <xf numFmtId="0" fontId="1" fillId="0" borderId="0"/>
  </cellStyleXfs>
  <cellXfs count="270">
    <xf numFmtId="0" fontId="0" fillId="0" borderId="0" xfId="0"/>
    <xf numFmtId="0" fontId="2" fillId="0" borderId="0" xfId="0" applyFont="1" applyAlignment="1">
      <alignment vertical="justify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 applyAlignment="1">
      <alignment textRotation="90"/>
    </xf>
    <xf numFmtId="0" fontId="2" fillId="0" borderId="0" xfId="0" applyFont="1" applyBorder="1"/>
    <xf numFmtId="0" fontId="2" fillId="0" borderId="0" xfId="0" applyFont="1" applyBorder="1" applyAlignment="1">
      <alignment vertical="justify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/>
    <xf numFmtId="0" fontId="8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1" xfId="0" applyFont="1" applyFill="1" applyBorder="1" applyAlignment="1"/>
    <xf numFmtId="165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 applyProtection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textRotation="90"/>
    </xf>
    <xf numFmtId="0" fontId="14" fillId="0" borderId="5" xfId="0" applyFont="1" applyBorder="1" applyAlignment="1">
      <alignment horizontal="center" textRotation="90"/>
    </xf>
    <xf numFmtId="0" fontId="14" fillId="4" borderId="6" xfId="0" applyFont="1" applyFill="1" applyBorder="1" applyAlignment="1">
      <alignment horizontal="center" textRotation="90"/>
    </xf>
    <xf numFmtId="0" fontId="14" fillId="0" borderId="7" xfId="0" applyFont="1" applyBorder="1" applyAlignment="1">
      <alignment horizontal="center" textRotation="90"/>
    </xf>
    <xf numFmtId="0" fontId="14" fillId="4" borderId="8" xfId="0" applyFont="1" applyFill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4" fillId="4" borderId="4" xfId="0" applyFont="1" applyFill="1" applyBorder="1" applyAlignment="1">
      <alignment horizontal="center" textRotation="90"/>
    </xf>
    <xf numFmtId="0" fontId="14" fillId="0" borderId="11" xfId="0" applyFont="1" applyBorder="1" applyAlignment="1">
      <alignment horizontal="center" textRotation="90"/>
    </xf>
    <xf numFmtId="0" fontId="14" fillId="0" borderId="12" xfId="0" applyFont="1" applyBorder="1" applyAlignment="1">
      <alignment horizontal="center" textRotation="90"/>
    </xf>
    <xf numFmtId="0" fontId="14" fillId="4" borderId="13" xfId="0" applyFont="1" applyFill="1" applyBorder="1" applyAlignment="1">
      <alignment horizontal="center" textRotation="90"/>
    </xf>
    <xf numFmtId="2" fontId="10" fillId="2" borderId="20" xfId="0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2" fillId="0" borderId="20" xfId="0" applyFont="1" applyBorder="1"/>
    <xf numFmtId="0" fontId="12" fillId="0" borderId="1" xfId="0" applyFont="1" applyBorder="1"/>
    <xf numFmtId="0" fontId="12" fillId="0" borderId="1" xfId="0" applyFont="1" applyFill="1" applyBorder="1"/>
    <xf numFmtId="0" fontId="18" fillId="0" borderId="0" xfId="0" applyFont="1"/>
    <xf numFmtId="0" fontId="18" fillId="0" borderId="0" xfId="0" applyFont="1" applyAlignment="1">
      <alignment horizontal="left"/>
    </xf>
    <xf numFmtId="0" fontId="20" fillId="6" borderId="1" xfId="0" applyFont="1" applyFill="1" applyBorder="1"/>
    <xf numFmtId="0" fontId="20" fillId="0" borderId="1" xfId="0" applyFont="1" applyBorder="1" applyAlignment="1">
      <alignment horizontal="left"/>
    </xf>
    <xf numFmtId="166" fontId="20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166" fontId="11" fillId="0" borderId="0" xfId="0" applyNumberFormat="1" applyFont="1" applyAlignment="1">
      <alignment horizontal="right"/>
    </xf>
    <xf numFmtId="0" fontId="22" fillId="0" borderId="0" xfId="0" applyFont="1"/>
    <xf numFmtId="164" fontId="21" fillId="0" borderId="0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7" fillId="0" borderId="0" xfId="0" applyFont="1" applyBorder="1" applyAlignment="1">
      <alignment vertical="justify"/>
    </xf>
    <xf numFmtId="166" fontId="27" fillId="0" borderId="0" xfId="0" applyNumberFormat="1" applyFont="1"/>
    <xf numFmtId="0" fontId="27" fillId="0" borderId="0" xfId="0" applyFont="1"/>
    <xf numFmtId="0" fontId="10" fillId="0" borderId="12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center" vertical="center" textRotation="90"/>
    </xf>
    <xf numFmtId="0" fontId="0" fillId="8" borderId="18" xfId="0" applyFill="1" applyBorder="1" applyAlignment="1">
      <alignment horizontal="left" vertical="center"/>
    </xf>
    <xf numFmtId="0" fontId="0" fillId="8" borderId="21" xfId="0" applyFill="1" applyBorder="1" applyAlignment="1">
      <alignment horizontal="left" vertical="center" wrapText="1"/>
    </xf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9" borderId="28" xfId="0" applyFill="1" applyBorder="1"/>
    <xf numFmtId="0" fontId="0" fillId="9" borderId="29" xfId="0" applyFill="1" applyBorder="1"/>
    <xf numFmtId="0" fontId="17" fillId="8" borderId="18" xfId="0" applyFont="1" applyFill="1" applyBorder="1" applyAlignment="1">
      <alignment horizontal="left" vertical="center"/>
    </xf>
    <xf numFmtId="0" fontId="17" fillId="8" borderId="21" xfId="0" applyFont="1" applyFill="1" applyBorder="1" applyAlignment="1">
      <alignment horizontal="left" vertical="center" wrapText="1"/>
    </xf>
    <xf numFmtId="164" fontId="0" fillId="9" borderId="25" xfId="0" applyNumberFormat="1" applyFill="1" applyBorder="1"/>
    <xf numFmtId="164" fontId="0" fillId="9" borderId="27" xfId="0" applyNumberFormat="1" applyFill="1" applyBorder="1"/>
    <xf numFmtId="164" fontId="0" fillId="9" borderId="29" xfId="0" applyNumberFormat="1" applyFill="1" applyBorder="1"/>
    <xf numFmtId="0" fontId="0" fillId="8" borderId="23" xfId="0" applyFill="1" applyBorder="1" applyAlignment="1">
      <alignment wrapText="1"/>
    </xf>
    <xf numFmtId="0" fontId="0" fillId="10" borderId="12" xfId="0" applyFill="1" applyBorder="1"/>
    <xf numFmtId="0" fontId="10" fillId="2" borderId="2" xfId="0" applyFont="1" applyFill="1" applyBorder="1" applyAlignment="1">
      <alignment horizontal="center"/>
    </xf>
    <xf numFmtId="0" fontId="27" fillId="0" borderId="0" xfId="0" applyFont="1" applyBorder="1" applyAlignment="1">
      <alignment horizontal="center" textRotation="90"/>
    </xf>
    <xf numFmtId="1" fontId="2" fillId="0" borderId="0" xfId="0" applyNumberFormat="1" applyFont="1"/>
    <xf numFmtId="0" fontId="31" fillId="0" borderId="0" xfId="0" applyFont="1"/>
    <xf numFmtId="0" fontId="19" fillId="0" borderId="4" xfId="0" applyFont="1" applyBorder="1" applyAlignment="1">
      <alignment horizontal="center" vertical="center" textRotation="90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7" fillId="0" borderId="1" xfId="0" applyFont="1" applyBorder="1"/>
    <xf numFmtId="0" fontId="37" fillId="0" borderId="31" xfId="0" applyFont="1" applyBorder="1"/>
    <xf numFmtId="0" fontId="39" fillId="0" borderId="0" xfId="0" applyFont="1"/>
    <xf numFmtId="0" fontId="40" fillId="0" borderId="0" xfId="0" applyFont="1"/>
    <xf numFmtId="0" fontId="40" fillId="0" borderId="0" xfId="0" applyFont="1" applyFill="1" applyBorder="1" applyAlignment="1">
      <alignment horizontal="center"/>
    </xf>
    <xf numFmtId="0" fontId="39" fillId="0" borderId="12" xfId="0" applyFont="1" applyBorder="1" applyAlignment="1">
      <alignment horizontal="center" vertical="center" textRotation="90"/>
    </xf>
    <xf numFmtId="0" fontId="35" fillId="0" borderId="1" xfId="0" applyFont="1" applyFill="1" applyBorder="1" applyAlignment="1">
      <alignment horizontal="left" vertical="center"/>
    </xf>
    <xf numFmtId="0" fontId="35" fillId="0" borderId="1" xfId="1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/>
    </xf>
    <xf numFmtId="0" fontId="35" fillId="0" borderId="1" xfId="2" applyFont="1" applyFill="1" applyBorder="1" applyAlignment="1">
      <alignment horizontal="left" vertical="center"/>
    </xf>
    <xf numFmtId="0" fontId="35" fillId="0" borderId="3" xfId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1" applyFont="1" applyFill="1" applyBorder="1" applyAlignment="1">
      <alignment horizontal="left" vertical="center"/>
    </xf>
    <xf numFmtId="0" fontId="41" fillId="0" borderId="1" xfId="2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/>
    </xf>
    <xf numFmtId="0" fontId="41" fillId="0" borderId="3" xfId="1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2" fontId="10" fillId="10" borderId="1" xfId="0" applyNumberFormat="1" applyFont="1" applyFill="1" applyBorder="1" applyAlignment="1">
      <alignment horizontal="center"/>
    </xf>
    <xf numFmtId="0" fontId="35" fillId="0" borderId="3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41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37" fillId="0" borderId="0" xfId="0" applyFont="1" applyBorder="1"/>
    <xf numFmtId="0" fontId="12" fillId="0" borderId="0" xfId="0" applyFont="1" applyBorder="1"/>
    <xf numFmtId="0" fontId="10" fillId="2" borderId="0" xfId="0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41" fillId="10" borderId="3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17" fillId="0" borderId="0" xfId="3"/>
    <xf numFmtId="0" fontId="2" fillId="0" borderId="0" xfId="3" applyFont="1"/>
    <xf numFmtId="0" fontId="3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6" fillId="0" borderId="0" xfId="3" applyFont="1"/>
    <xf numFmtId="0" fontId="42" fillId="0" borderId="0" xfId="3" applyFont="1"/>
    <xf numFmtId="0" fontId="3" fillId="0" borderId="0" xfId="3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/>
    </xf>
    <xf numFmtId="0" fontId="6" fillId="0" borderId="0" xfId="3" applyFont="1" applyFill="1" applyBorder="1"/>
    <xf numFmtId="1" fontId="21" fillId="0" borderId="0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40" fillId="0" borderId="0" xfId="3" applyFont="1" applyFill="1" applyBorder="1" applyAlignment="1">
      <alignment horizontal="center"/>
    </xf>
    <xf numFmtId="0" fontId="3" fillId="0" borderId="0" xfId="3" applyFont="1" applyAlignment="1">
      <alignment horizontal="left"/>
    </xf>
    <xf numFmtId="164" fontId="21" fillId="0" borderId="0" xfId="3" applyNumberFormat="1" applyFont="1" applyFill="1" applyBorder="1" applyAlignment="1">
      <alignment horizontal="right"/>
    </xf>
    <xf numFmtId="0" fontId="3" fillId="0" borderId="0" xfId="3" applyFont="1"/>
    <xf numFmtId="164" fontId="10" fillId="0" borderId="0" xfId="3" applyNumberFormat="1" applyFont="1" applyFill="1" applyBorder="1" applyAlignment="1">
      <alignment horizontal="center"/>
    </xf>
    <xf numFmtId="0" fontId="31" fillId="0" borderId="0" xfId="3" applyFont="1"/>
    <xf numFmtId="2" fontId="10" fillId="2" borderId="1" xfId="3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center"/>
    </xf>
    <xf numFmtId="165" fontId="10" fillId="2" borderId="1" xfId="3" applyNumberFormat="1" applyFont="1" applyFill="1" applyBorder="1" applyAlignment="1">
      <alignment horizontal="center"/>
    </xf>
    <xf numFmtId="0" fontId="10" fillId="2" borderId="2" xfId="3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10" fillId="0" borderId="1" xfId="3" applyFont="1" applyBorder="1" applyAlignment="1">
      <alignment horizontal="center"/>
    </xf>
    <xf numFmtId="164" fontId="14" fillId="0" borderId="1" xfId="3" applyNumberFormat="1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2" fillId="0" borderId="1" xfId="3" applyFont="1" applyBorder="1"/>
    <xf numFmtId="0" fontId="37" fillId="0" borderId="1" xfId="3" applyFont="1" applyBorder="1"/>
    <xf numFmtId="0" fontId="35" fillId="0" borderId="30" xfId="3" applyFont="1" applyFill="1" applyBorder="1" applyAlignment="1">
      <alignment horizontal="left" vertical="center"/>
    </xf>
    <xf numFmtId="0" fontId="10" fillId="3" borderId="1" xfId="3" applyFont="1" applyFill="1" applyBorder="1" applyAlignment="1">
      <alignment horizontal="center"/>
    </xf>
    <xf numFmtId="0" fontId="35" fillId="0" borderId="1" xfId="3" applyFont="1" applyFill="1" applyBorder="1" applyAlignment="1">
      <alignment horizontal="left" vertical="center"/>
    </xf>
    <xf numFmtId="0" fontId="35" fillId="0" borderId="3" xfId="3" applyFont="1" applyFill="1" applyBorder="1" applyAlignment="1">
      <alignment horizontal="left" vertical="center"/>
    </xf>
    <xf numFmtId="0" fontId="35" fillId="0" borderId="1" xfId="4" applyFont="1" applyFill="1" applyBorder="1" applyAlignment="1">
      <alignment horizontal="left" vertical="center"/>
    </xf>
    <xf numFmtId="0" fontId="35" fillId="0" borderId="1" xfId="3" applyFont="1" applyFill="1" applyBorder="1" applyAlignment="1">
      <alignment horizontal="left"/>
    </xf>
    <xf numFmtId="0" fontId="10" fillId="2" borderId="20" xfId="3" applyFont="1" applyFill="1" applyBorder="1" applyAlignment="1">
      <alignment horizontal="center"/>
    </xf>
    <xf numFmtId="0" fontId="10" fillId="0" borderId="20" xfId="3" applyFont="1" applyBorder="1" applyAlignment="1">
      <alignment horizontal="center"/>
    </xf>
    <xf numFmtId="0" fontId="35" fillId="0" borderId="2" xfId="3" applyFont="1" applyFill="1" applyBorder="1" applyAlignment="1">
      <alignment horizontal="left" vertical="center"/>
    </xf>
    <xf numFmtId="0" fontId="18" fillId="0" borderId="0" xfId="3" applyFont="1"/>
    <xf numFmtId="0" fontId="27" fillId="0" borderId="0" xfId="3" applyFont="1" applyBorder="1" applyAlignment="1">
      <alignment horizontal="center" textRotation="90"/>
    </xf>
    <xf numFmtId="2" fontId="28" fillId="4" borderId="6" xfId="3" applyNumberFormat="1" applyFont="1" applyFill="1" applyBorder="1" applyAlignment="1">
      <alignment horizontal="center" textRotation="90"/>
    </xf>
    <xf numFmtId="2" fontId="28" fillId="0" borderId="10" xfId="3" applyNumberFormat="1" applyFont="1" applyBorder="1" applyAlignment="1">
      <alignment horizontal="center" textRotation="90"/>
    </xf>
    <xf numFmtId="2" fontId="28" fillId="0" borderId="9" xfId="3" applyNumberFormat="1" applyFont="1" applyBorder="1" applyAlignment="1">
      <alignment horizontal="center" textRotation="90"/>
    </xf>
    <xf numFmtId="0" fontId="21" fillId="0" borderId="12" xfId="3" applyFont="1" applyBorder="1" applyAlignment="1">
      <alignment horizontal="center" vertical="center" textRotation="90"/>
    </xf>
    <xf numFmtId="0" fontId="19" fillId="0" borderId="12" xfId="3" applyFont="1" applyBorder="1" applyAlignment="1">
      <alignment horizontal="center" vertical="center" textRotation="90"/>
    </xf>
    <xf numFmtId="0" fontId="41" fillId="0" borderId="12" xfId="3" applyFont="1" applyBorder="1" applyAlignment="1">
      <alignment horizontal="center" vertical="center" textRotation="90"/>
    </xf>
    <xf numFmtId="0" fontId="27" fillId="0" borderId="0" xfId="3" applyFont="1" applyBorder="1" applyAlignment="1">
      <alignment vertical="justify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26" fillId="0" borderId="0" xfId="3" applyFont="1" applyAlignment="1">
      <alignment horizontal="center" wrapText="1"/>
    </xf>
    <xf numFmtId="0" fontId="40" fillId="0" borderId="0" xfId="3" applyFont="1"/>
    <xf numFmtId="0" fontId="22" fillId="0" borderId="0" xfId="3" applyFont="1"/>
    <xf numFmtId="166" fontId="11" fillId="0" borderId="0" xfId="3" applyNumberFormat="1" applyFont="1" applyAlignment="1">
      <alignment horizontal="right"/>
    </xf>
    <xf numFmtId="0" fontId="14" fillId="0" borderId="0" xfId="3" applyFont="1" applyAlignment="1">
      <alignment horizontal="center"/>
    </xf>
    <xf numFmtId="0" fontId="11" fillId="0" borderId="0" xfId="3" applyFont="1"/>
    <xf numFmtId="0" fontId="39" fillId="0" borderId="0" xfId="3" applyFont="1"/>
    <xf numFmtId="0" fontId="41" fillId="0" borderId="2" xfId="3" applyFont="1" applyFill="1" applyBorder="1" applyAlignment="1">
      <alignment horizontal="left" vertical="center"/>
    </xf>
    <xf numFmtId="0" fontId="41" fillId="0" borderId="1" xfId="3" applyFont="1" applyFill="1" applyBorder="1" applyAlignment="1">
      <alignment horizontal="left" vertical="center"/>
    </xf>
    <xf numFmtId="0" fontId="41" fillId="0" borderId="1" xfId="4" applyFont="1" applyFill="1" applyBorder="1" applyAlignment="1">
      <alignment horizontal="left" vertical="center"/>
    </xf>
    <xf numFmtId="0" fontId="41" fillId="0" borderId="3" xfId="3" applyFont="1" applyFill="1" applyBorder="1" applyAlignment="1">
      <alignment horizontal="left" vertical="center"/>
    </xf>
    <xf numFmtId="0" fontId="41" fillId="0" borderId="30" xfId="3" applyFont="1" applyFill="1" applyBorder="1" applyAlignment="1">
      <alignment horizontal="left" vertical="center"/>
    </xf>
    <xf numFmtId="0" fontId="19" fillId="7" borderId="0" xfId="0" applyFont="1" applyFill="1" applyAlignment="1">
      <alignment horizontal="center" wrapText="1"/>
    </xf>
    <xf numFmtId="0" fontId="14" fillId="4" borderId="14" xfId="0" applyFont="1" applyFill="1" applyBorder="1" applyAlignment="1">
      <alignment horizontal="center" textRotation="90"/>
    </xf>
    <xf numFmtId="0" fontId="14" fillId="4" borderId="12" xfId="0" applyFont="1" applyFill="1" applyBorder="1" applyAlignment="1">
      <alignment horizontal="center" textRotation="90"/>
    </xf>
    <xf numFmtId="0" fontId="14" fillId="5" borderId="14" xfId="0" applyFont="1" applyFill="1" applyBorder="1" applyAlignment="1">
      <alignment horizontal="center" textRotation="90"/>
    </xf>
    <xf numFmtId="0" fontId="14" fillId="5" borderId="12" xfId="0" applyFont="1" applyFill="1" applyBorder="1" applyAlignment="1">
      <alignment horizontal="center" textRotation="90"/>
    </xf>
    <xf numFmtId="0" fontId="14" fillId="3" borderId="14" xfId="0" applyFont="1" applyFill="1" applyBorder="1" applyAlignment="1">
      <alignment horizontal="center" textRotation="90"/>
    </xf>
    <xf numFmtId="0" fontId="14" fillId="3" borderId="12" xfId="0" applyFont="1" applyFill="1" applyBorder="1" applyAlignment="1">
      <alignment horizontal="center" textRotation="90"/>
    </xf>
    <xf numFmtId="0" fontId="14" fillId="0" borderId="1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justify" textRotation="90"/>
    </xf>
    <xf numFmtId="0" fontId="10" fillId="0" borderId="12" xfId="0" applyFont="1" applyBorder="1" applyAlignment="1">
      <alignment horizontal="center" vertical="justify" textRotation="90"/>
    </xf>
    <xf numFmtId="0" fontId="14" fillId="0" borderId="14" xfId="0" applyFont="1" applyBorder="1" applyAlignment="1">
      <alignment horizontal="center" textRotation="90"/>
    </xf>
    <xf numFmtId="0" fontId="14" fillId="0" borderId="12" xfId="0" applyFont="1" applyBorder="1" applyAlignment="1">
      <alignment horizontal="center" textRotation="90"/>
    </xf>
    <xf numFmtId="0" fontId="14" fillId="4" borderId="15" xfId="0" applyFont="1" applyFill="1" applyBorder="1" applyAlignment="1">
      <alignment horizontal="center" textRotation="90"/>
    </xf>
    <xf numFmtId="0" fontId="14" fillId="4" borderId="13" xfId="0" applyFont="1" applyFill="1" applyBorder="1" applyAlignment="1">
      <alignment horizontal="center" textRotation="90"/>
    </xf>
    <xf numFmtId="0" fontId="14" fillId="4" borderId="15" xfId="0" applyFont="1" applyFill="1" applyBorder="1" applyAlignment="1">
      <alignment horizontal="center" textRotation="89"/>
    </xf>
    <xf numFmtId="0" fontId="14" fillId="4" borderId="13" xfId="0" applyFont="1" applyFill="1" applyBorder="1" applyAlignment="1">
      <alignment horizontal="center" textRotation="89"/>
    </xf>
    <xf numFmtId="0" fontId="14" fillId="4" borderId="14" xfId="0" applyFont="1" applyFill="1" applyBorder="1" applyAlignment="1">
      <alignment horizontal="center" textRotation="90" wrapText="1"/>
    </xf>
    <xf numFmtId="0" fontId="14" fillId="4" borderId="12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textRotation="90"/>
    </xf>
    <xf numFmtId="0" fontId="21" fillId="0" borderId="12" xfId="0" applyFont="1" applyBorder="1" applyAlignment="1">
      <alignment horizontal="center" textRotation="90"/>
    </xf>
    <xf numFmtId="0" fontId="14" fillId="6" borderId="14" xfId="0" applyFont="1" applyFill="1" applyBorder="1" applyAlignment="1">
      <alignment horizontal="center" textRotation="90" wrapText="1"/>
    </xf>
    <xf numFmtId="0" fontId="14" fillId="6" borderId="12" xfId="0" applyFont="1" applyFill="1" applyBorder="1" applyAlignment="1">
      <alignment horizontal="center" wrapText="1"/>
    </xf>
    <xf numFmtId="2" fontId="28" fillId="5" borderId="14" xfId="3" applyNumberFormat="1" applyFont="1" applyFill="1" applyBorder="1" applyAlignment="1">
      <alignment horizontal="center" vertical="justify" textRotation="90"/>
    </xf>
    <xf numFmtId="2" fontId="28" fillId="5" borderId="12" xfId="3" applyNumberFormat="1" applyFont="1" applyFill="1" applyBorder="1" applyAlignment="1">
      <alignment horizontal="center" vertical="justify" textRotation="90"/>
    </xf>
    <xf numFmtId="0" fontId="28" fillId="3" borderId="14" xfId="3" applyFont="1" applyFill="1" applyBorder="1" applyAlignment="1">
      <alignment horizontal="center" textRotation="90"/>
    </xf>
    <xf numFmtId="0" fontId="28" fillId="3" borderId="12" xfId="3" applyFont="1" applyFill="1" applyBorder="1" applyAlignment="1">
      <alignment horizontal="center" textRotation="90"/>
    </xf>
    <xf numFmtId="0" fontId="28" fillId="4" borderId="14" xfId="3" applyFont="1" applyFill="1" applyBorder="1" applyAlignment="1">
      <alignment horizontal="center" textRotation="90"/>
    </xf>
    <xf numFmtId="0" fontId="28" fillId="4" borderId="12" xfId="3" applyFont="1" applyFill="1" applyBorder="1" applyAlignment="1">
      <alignment horizontal="center" textRotation="90"/>
    </xf>
    <xf numFmtId="0" fontId="14" fillId="4" borderId="14" xfId="3" applyFont="1" applyFill="1" applyBorder="1" applyAlignment="1">
      <alignment horizontal="center" textRotation="90" wrapText="1"/>
    </xf>
    <xf numFmtId="0" fontId="14" fillId="4" borderId="12" xfId="3" applyFont="1" applyFill="1" applyBorder="1" applyAlignment="1">
      <alignment horizontal="center" wrapText="1"/>
    </xf>
    <xf numFmtId="0" fontId="28" fillId="0" borderId="16" xfId="3" applyNumberFormat="1" applyFont="1" applyBorder="1" applyAlignment="1">
      <alignment horizontal="center" vertical="center" wrapText="1"/>
    </xf>
    <xf numFmtId="0" fontId="28" fillId="0" borderId="7" xfId="3" applyNumberFormat="1" applyFont="1" applyBorder="1" applyAlignment="1">
      <alignment horizontal="center" vertical="center" wrapText="1"/>
    </xf>
    <xf numFmtId="0" fontId="28" fillId="0" borderId="8" xfId="3" applyNumberFormat="1" applyFont="1" applyBorder="1" applyAlignment="1">
      <alignment horizontal="center" vertical="center" wrapText="1"/>
    </xf>
    <xf numFmtId="0" fontId="29" fillId="0" borderId="16" xfId="3" applyFont="1" applyBorder="1" applyAlignment="1">
      <alignment horizontal="center" vertical="center"/>
    </xf>
    <xf numFmtId="0" fontId="29" fillId="0" borderId="7" xfId="3" applyFont="1" applyBorder="1" applyAlignment="1">
      <alignment horizontal="center" vertical="center"/>
    </xf>
    <xf numFmtId="0" fontId="29" fillId="0" borderId="8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justify" textRotation="90"/>
    </xf>
    <xf numFmtId="0" fontId="19" fillId="0" borderId="12" xfId="3" applyFont="1" applyBorder="1" applyAlignment="1">
      <alignment horizontal="center" vertical="justify" textRotation="90"/>
    </xf>
    <xf numFmtId="0" fontId="28" fillId="0" borderId="14" xfId="3" applyFont="1" applyBorder="1" applyAlignment="1">
      <alignment horizontal="center" textRotation="90"/>
    </xf>
    <xf numFmtId="0" fontId="28" fillId="0" borderId="12" xfId="3" applyFont="1" applyBorder="1" applyAlignment="1">
      <alignment horizontal="center" textRotation="90"/>
    </xf>
    <xf numFmtId="0" fontId="28" fillId="4" borderId="15" xfId="3" applyFont="1" applyFill="1" applyBorder="1" applyAlignment="1">
      <alignment horizontal="center" textRotation="90"/>
    </xf>
    <xf numFmtId="0" fontId="28" fillId="4" borderId="13" xfId="3" applyFont="1" applyFill="1" applyBorder="1" applyAlignment="1">
      <alignment horizontal="center" textRotation="90"/>
    </xf>
    <xf numFmtId="0" fontId="28" fillId="0" borderId="16" xfId="3" applyFont="1" applyBorder="1" applyAlignment="1">
      <alignment horizontal="center" vertical="center" wrapText="1"/>
    </xf>
    <xf numFmtId="0" fontId="28" fillId="0" borderId="7" xfId="3" applyFont="1" applyBorder="1" applyAlignment="1">
      <alignment horizontal="center" vertical="center" wrapText="1"/>
    </xf>
    <xf numFmtId="0" fontId="28" fillId="0" borderId="8" xfId="3" applyFont="1" applyBorder="1" applyAlignment="1">
      <alignment horizontal="center" vertical="center" wrapText="1"/>
    </xf>
    <xf numFmtId="0" fontId="30" fillId="0" borderId="14" xfId="3" applyFont="1" applyBorder="1" applyAlignment="1">
      <alignment horizontal="center" textRotation="90"/>
    </xf>
    <xf numFmtId="0" fontId="30" fillId="0" borderId="12" xfId="3" applyFont="1" applyBorder="1" applyAlignment="1">
      <alignment horizontal="center" textRotation="90"/>
    </xf>
    <xf numFmtId="0" fontId="14" fillId="6" borderId="14" xfId="3" applyFont="1" applyFill="1" applyBorder="1" applyAlignment="1">
      <alignment horizontal="center" textRotation="90" wrapText="1"/>
    </xf>
    <xf numFmtId="0" fontId="14" fillId="6" borderId="12" xfId="3" applyFont="1" applyFill="1" applyBorder="1" applyAlignment="1">
      <alignment horizontal="center" wrapText="1"/>
    </xf>
    <xf numFmtId="0" fontId="28" fillId="0" borderId="17" xfId="3" applyNumberFormat="1" applyFont="1" applyBorder="1" applyAlignment="1">
      <alignment horizontal="center" vertical="center" wrapText="1"/>
    </xf>
    <xf numFmtId="0" fontId="28" fillId="0" borderId="5" xfId="3" applyNumberFormat="1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textRotation="90"/>
    </xf>
    <xf numFmtId="0" fontId="16" fillId="4" borderId="12" xfId="0" applyFont="1" applyFill="1" applyBorder="1" applyAlignment="1">
      <alignment horizontal="center" textRotation="90"/>
    </xf>
    <xf numFmtId="0" fontId="13" fillId="5" borderId="18" xfId="0" applyFont="1" applyFill="1" applyBorder="1" applyAlignment="1">
      <alignment horizontal="center" textRotation="90"/>
    </xf>
    <xf numFmtId="0" fontId="15" fillId="5" borderId="21" xfId="0" applyFont="1" applyFill="1" applyBorder="1" applyAlignment="1">
      <alignment horizontal="center" textRotation="90"/>
    </xf>
    <xf numFmtId="0" fontId="15" fillId="5" borderId="19" xfId="0" applyFont="1" applyFill="1" applyBorder="1" applyAlignment="1">
      <alignment horizontal="center" textRotation="90"/>
    </xf>
    <xf numFmtId="0" fontId="15" fillId="5" borderId="22" xfId="0" applyFont="1" applyFill="1" applyBorder="1" applyAlignment="1">
      <alignment horizontal="center" textRotation="90"/>
    </xf>
    <xf numFmtId="0" fontId="13" fillId="3" borderId="14" xfId="0" applyNumberFormat="1" applyFont="1" applyFill="1" applyBorder="1" applyAlignment="1">
      <alignment horizontal="center" textRotation="90"/>
    </xf>
    <xf numFmtId="0" fontId="15" fillId="3" borderId="12" xfId="0" applyNumberFormat="1" applyFont="1" applyFill="1" applyBorder="1" applyAlignment="1">
      <alignment horizontal="center" textRotation="90"/>
    </xf>
    <xf numFmtId="0" fontId="29" fillId="0" borderId="1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textRotation="90"/>
    </xf>
    <xf numFmtId="0" fontId="9" fillId="0" borderId="12" xfId="0" applyFont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13" fillId="4" borderId="18" xfId="0" applyFont="1" applyFill="1" applyBorder="1" applyAlignment="1">
      <alignment horizontal="center" textRotation="90"/>
    </xf>
    <xf numFmtId="0" fontId="15" fillId="4" borderId="19" xfId="0" applyFont="1" applyFill="1" applyBorder="1" applyAlignment="1">
      <alignment horizontal="center" textRotation="90"/>
    </xf>
    <xf numFmtId="0" fontId="13" fillId="0" borderId="14" xfId="0" applyFont="1" applyBorder="1" applyAlignment="1">
      <alignment horizontal="center" textRotation="90"/>
    </xf>
    <xf numFmtId="0" fontId="13" fillId="0" borderId="12" xfId="0" applyFont="1" applyBorder="1" applyAlignment="1">
      <alignment horizontal="center" textRotation="90"/>
    </xf>
  </cellXfs>
  <cellStyles count="5">
    <cellStyle name="Navadno" xfId="0" builtinId="0"/>
    <cellStyle name="Navadno 2" xfId="2"/>
    <cellStyle name="Navadno 2 2" xfId="4"/>
    <cellStyle name="Navadno 3" xfId="1"/>
    <cellStyle name="Navadno 4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anRos\AppData\Local\Microsoft\Windows\Temporary%20Internet%20Files\Content.Outlook\O8L6CKON\REGIJSKI%20KVIZ%202018\REZULTATI%20KVIZ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i_podatki"/>
      <sheetName val="PIONIRJI"/>
      <sheetName val="PRIPRAVNIKI"/>
      <sheetName val="Letnice"/>
    </sheetNames>
    <sheetDataSet>
      <sheetData sheetId="0">
        <row r="5">
          <cell r="B5" t="str">
            <v xml:space="preserve">14.REGIJSKI KVIZ GASILSKE MLADINE "2018" </v>
          </cell>
        </row>
        <row r="6">
          <cell r="B6" t="str">
            <v>Pomurska mladinska komisija in Gasilska zveza Križevci</v>
          </cell>
        </row>
        <row r="7">
          <cell r="B7" t="str">
            <v>OŠ Križevci</v>
          </cell>
        </row>
        <row r="8">
          <cell r="B8">
            <v>43162</v>
          </cell>
        </row>
        <row r="9">
          <cell r="A9" t="str">
            <v>Predsednik tekmovalnega odbora:</v>
          </cell>
          <cell r="B9" t="str">
            <v>Milan ANTOLIN</v>
          </cell>
        </row>
        <row r="10">
          <cell r="A10" t="str">
            <v>Predsednik obračunske komisije:</v>
          </cell>
          <cell r="B10" t="str">
            <v>Ivan KASNIK</v>
          </cell>
        </row>
        <row r="11">
          <cell r="A11" t="str">
            <v>Vodja tekmovanja:</v>
          </cell>
          <cell r="B11" t="str">
            <v>Bojan LONČAR</v>
          </cell>
        </row>
      </sheetData>
      <sheetData sheetId="1"/>
      <sheetData sheetId="2"/>
      <sheetData sheetId="3">
        <row r="2">
          <cell r="D2">
            <v>2012</v>
          </cell>
          <cell r="E2">
            <v>12</v>
          </cell>
        </row>
        <row r="3">
          <cell r="D3">
            <v>2011</v>
          </cell>
          <cell r="E3">
            <v>12</v>
          </cell>
        </row>
        <row r="4">
          <cell r="D4">
            <v>2010</v>
          </cell>
          <cell r="E4">
            <v>12</v>
          </cell>
        </row>
        <row r="5">
          <cell r="D5">
            <v>2009</v>
          </cell>
          <cell r="E5">
            <v>12</v>
          </cell>
        </row>
        <row r="6">
          <cell r="D6">
            <v>2008</v>
          </cell>
          <cell r="E6">
            <v>12</v>
          </cell>
        </row>
        <row r="7">
          <cell r="D7">
            <v>2007</v>
          </cell>
          <cell r="E7">
            <v>12</v>
          </cell>
        </row>
        <row r="8">
          <cell r="D8">
            <v>2006</v>
          </cell>
          <cell r="E8">
            <v>12</v>
          </cell>
        </row>
        <row r="9">
          <cell r="D9">
            <v>2005</v>
          </cell>
          <cell r="E9">
            <v>13</v>
          </cell>
        </row>
        <row r="10">
          <cell r="D10">
            <v>2004</v>
          </cell>
          <cell r="E10">
            <v>14</v>
          </cell>
        </row>
        <row r="11">
          <cell r="D11">
            <v>2003</v>
          </cell>
          <cell r="E11">
            <v>15</v>
          </cell>
        </row>
        <row r="12">
          <cell r="D12">
            <v>2002</v>
          </cell>
          <cell r="E12">
            <v>16</v>
          </cell>
        </row>
        <row r="16">
          <cell r="D16">
            <v>36</v>
          </cell>
          <cell r="E16">
            <v>1005</v>
          </cell>
        </row>
        <row r="17">
          <cell r="D17">
            <v>37</v>
          </cell>
          <cell r="E17">
            <v>1005</v>
          </cell>
        </row>
        <row r="18">
          <cell r="D18">
            <v>38</v>
          </cell>
          <cell r="E18">
            <v>1005</v>
          </cell>
        </row>
        <row r="19">
          <cell r="D19">
            <v>39</v>
          </cell>
          <cell r="E19">
            <v>1003</v>
          </cell>
        </row>
        <row r="20">
          <cell r="D20">
            <v>40</v>
          </cell>
          <cell r="E20">
            <v>1003</v>
          </cell>
        </row>
        <row r="21">
          <cell r="D21">
            <v>41</v>
          </cell>
          <cell r="E21">
            <v>1003</v>
          </cell>
        </row>
        <row r="22">
          <cell r="D22">
            <v>42</v>
          </cell>
          <cell r="E22">
            <v>1002</v>
          </cell>
        </row>
        <row r="23">
          <cell r="D23">
            <v>43</v>
          </cell>
          <cell r="E23">
            <v>1002</v>
          </cell>
        </row>
        <row r="24">
          <cell r="D24">
            <v>44</v>
          </cell>
          <cell r="E24">
            <v>1002</v>
          </cell>
        </row>
        <row r="25">
          <cell r="D25">
            <v>45</v>
          </cell>
          <cell r="E25">
            <v>1001</v>
          </cell>
        </row>
        <row r="26">
          <cell r="D26">
            <v>46</v>
          </cell>
          <cell r="E26">
            <v>1001</v>
          </cell>
        </row>
        <row r="27">
          <cell r="D27">
            <v>47</v>
          </cell>
          <cell r="E27">
            <v>1001</v>
          </cell>
        </row>
        <row r="28">
          <cell r="D28">
            <v>48</v>
          </cell>
          <cell r="E28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11"/>
  <sheetViews>
    <sheetView workbookViewId="0">
      <selection activeCell="A27" sqref="A27"/>
    </sheetView>
  </sheetViews>
  <sheetFormatPr defaultRowHeight="12.75"/>
  <cols>
    <col min="1" max="1" width="34" style="53" bestFit="1" customWidth="1"/>
    <col min="2" max="2" width="48.85546875" style="54" customWidth="1"/>
    <col min="3" max="16384" width="9.140625" style="53"/>
  </cols>
  <sheetData>
    <row r="2" spans="1:2" ht="15.75">
      <c r="A2" s="192" t="s">
        <v>33</v>
      </c>
      <c r="B2" s="192"/>
    </row>
    <row r="5" spans="1:2" ht="15">
      <c r="A5" s="55" t="s">
        <v>31</v>
      </c>
      <c r="B5" s="56" t="s">
        <v>48</v>
      </c>
    </row>
    <row r="6" spans="1:2" ht="15">
      <c r="A6" s="55" t="s">
        <v>30</v>
      </c>
      <c r="B6" s="97" t="s">
        <v>53</v>
      </c>
    </row>
    <row r="7" spans="1:2" ht="15.75">
      <c r="A7" s="55" t="s">
        <v>32</v>
      </c>
      <c r="B7" s="96" t="s">
        <v>49</v>
      </c>
    </row>
    <row r="8" spans="1:2" ht="15">
      <c r="A8" s="55" t="s">
        <v>29</v>
      </c>
      <c r="B8" s="57">
        <v>43162</v>
      </c>
    </row>
    <row r="9" spans="1:2" ht="15">
      <c r="A9" s="55" t="s">
        <v>28</v>
      </c>
      <c r="B9" s="56" t="s">
        <v>50</v>
      </c>
    </row>
    <row r="10" spans="1:2" ht="15">
      <c r="A10" s="55" t="s">
        <v>27</v>
      </c>
      <c r="B10" s="56" t="s">
        <v>52</v>
      </c>
    </row>
    <row r="11" spans="1:2" ht="15">
      <c r="A11" s="55" t="s">
        <v>26</v>
      </c>
      <c r="B11" s="56" t="s">
        <v>51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Z8" sqref="Z8"/>
    </sheetView>
  </sheetViews>
  <sheetFormatPr defaultRowHeight="20.25"/>
  <cols>
    <col min="1" max="2" width="5.7109375" style="14" customWidth="1"/>
    <col min="3" max="3" width="29.85546875" style="101" customWidth="1"/>
    <col min="4" max="6" width="25.7109375" style="12" customWidth="1"/>
    <col min="7" max="10" width="5.42578125" style="12" customWidth="1"/>
    <col min="11" max="11" width="7" style="10" customWidth="1"/>
    <col min="12" max="13" width="5.7109375" style="10" customWidth="1"/>
    <col min="14" max="14" width="5.7109375" style="15" customWidth="1"/>
    <col min="15" max="16" width="5.7109375" style="10" customWidth="1"/>
    <col min="17" max="17" width="9.42578125" style="66" customWidth="1"/>
    <col min="18" max="18" width="7.28515625" style="10" customWidth="1"/>
    <col min="19" max="19" width="8.5703125" style="10" customWidth="1"/>
    <col min="20" max="20" width="7.28515625" style="10" customWidth="1"/>
    <col min="21" max="21" width="7.28515625" style="21" customWidth="1"/>
    <col min="22" max="22" width="7.28515625" style="17" customWidth="1"/>
    <col min="23" max="23" width="9.5703125" style="17" customWidth="1"/>
    <col min="24" max="24" width="9.140625" style="2"/>
    <col min="25" max="25" width="7.140625" style="2" customWidth="1"/>
    <col min="26" max="16384" width="9.140625" style="2"/>
  </cols>
  <sheetData>
    <row r="1" spans="1:27" s="61" customFormat="1">
      <c r="A1" s="59" t="str">
        <f>Osnovni_podatki!B6</f>
        <v>Pomurska mladinska komisija in Gasilska zveza Križevci</v>
      </c>
      <c r="B1" s="59"/>
      <c r="C1" s="100"/>
      <c r="D1" s="59"/>
      <c r="E1" s="59"/>
      <c r="F1" s="59"/>
      <c r="G1" s="59"/>
      <c r="H1" s="59"/>
      <c r="I1" s="59"/>
      <c r="J1" s="59"/>
      <c r="K1" s="21" t="str">
        <f>Osnovni_podatki!B5</f>
        <v xml:space="preserve">14.REGIJSKI KVIZ GASILSKE MLADINE "2018" </v>
      </c>
      <c r="L1" s="21"/>
      <c r="M1" s="21"/>
      <c r="N1" s="21"/>
      <c r="O1" s="21"/>
      <c r="P1" s="21"/>
      <c r="Q1" s="65"/>
      <c r="R1" s="21"/>
      <c r="S1" s="21"/>
      <c r="T1" s="21"/>
      <c r="U1" s="21"/>
      <c r="V1" s="21"/>
      <c r="W1" s="60" t="str">
        <f>Osnovni_podatki!B7&amp;", "&amp;TEXT(Osnovni_podatki!B8,"dd. mmmm yyyy")</f>
        <v>OŠ Križevci, 03. marec 2018</v>
      </c>
    </row>
    <row r="2" spans="1:27" ht="12.75" customHeight="1" thickBot="1">
      <c r="K2" s="35"/>
    </row>
    <row r="3" spans="1:27" s="73" customFormat="1" ht="60" customHeight="1" thickBot="1">
      <c r="A3" s="197" t="s">
        <v>5</v>
      </c>
      <c r="B3" s="208" t="s">
        <v>8</v>
      </c>
      <c r="C3" s="205" t="s">
        <v>17</v>
      </c>
      <c r="D3" s="206"/>
      <c r="E3" s="206"/>
      <c r="F3" s="207"/>
      <c r="G3" s="199" t="s">
        <v>39</v>
      </c>
      <c r="H3" s="200"/>
      <c r="I3" s="218"/>
      <c r="J3" s="219" t="s">
        <v>41</v>
      </c>
      <c r="K3" s="210" t="s">
        <v>6</v>
      </c>
      <c r="L3" s="193" t="s">
        <v>14</v>
      </c>
      <c r="M3" s="212" t="s">
        <v>25</v>
      </c>
      <c r="N3" s="214" t="s">
        <v>15</v>
      </c>
      <c r="O3" s="216" t="s">
        <v>47</v>
      </c>
      <c r="P3" s="221" t="s">
        <v>42</v>
      </c>
      <c r="Q3" s="199" t="s">
        <v>18</v>
      </c>
      <c r="R3" s="200"/>
      <c r="S3" s="201"/>
      <c r="T3" s="202" t="s">
        <v>40</v>
      </c>
      <c r="U3" s="203"/>
      <c r="V3" s="204"/>
      <c r="W3" s="195" t="s">
        <v>4</v>
      </c>
      <c r="X3" s="71"/>
      <c r="Y3" s="72"/>
    </row>
    <row r="4" spans="1:27" s="73" customFormat="1" ht="159.94999999999999" customHeight="1" thickBot="1">
      <c r="A4" s="198"/>
      <c r="B4" s="209"/>
      <c r="C4" s="103" t="s">
        <v>0</v>
      </c>
      <c r="D4" s="74" t="s">
        <v>7</v>
      </c>
      <c r="E4" s="74" t="s">
        <v>23</v>
      </c>
      <c r="F4" s="74" t="s">
        <v>24</v>
      </c>
      <c r="G4" s="75" t="s">
        <v>43</v>
      </c>
      <c r="H4" s="75" t="s">
        <v>44</v>
      </c>
      <c r="I4" s="75" t="s">
        <v>45</v>
      </c>
      <c r="J4" s="220"/>
      <c r="K4" s="211"/>
      <c r="L4" s="194"/>
      <c r="M4" s="213"/>
      <c r="N4" s="215"/>
      <c r="O4" s="217"/>
      <c r="P4" s="222"/>
      <c r="Q4" s="36" t="s">
        <v>2</v>
      </c>
      <c r="R4" s="37" t="s">
        <v>19</v>
      </c>
      <c r="S4" s="38" t="s">
        <v>11</v>
      </c>
      <c r="T4" s="36" t="s">
        <v>2</v>
      </c>
      <c r="U4" s="39" t="s">
        <v>19</v>
      </c>
      <c r="V4" s="40" t="s">
        <v>11</v>
      </c>
      <c r="W4" s="196"/>
      <c r="X4" s="92" t="s">
        <v>46</v>
      </c>
    </row>
    <row r="5" spans="1:27" ht="21.75" customHeight="1">
      <c r="A5" s="33">
        <v>1</v>
      </c>
      <c r="B5" s="129"/>
      <c r="C5" s="109" t="s">
        <v>72</v>
      </c>
      <c r="D5" s="104" t="s">
        <v>73</v>
      </c>
      <c r="E5" s="98" t="s">
        <v>76</v>
      </c>
      <c r="F5" s="51" t="s">
        <v>211</v>
      </c>
      <c r="G5" s="64">
        <v>2008</v>
      </c>
      <c r="H5" s="64">
        <v>2008</v>
      </c>
      <c r="I5" s="64">
        <v>2008</v>
      </c>
      <c r="J5" s="70">
        <f>VLOOKUP(G5,Letnice!$A$2:$B$7,2,FALSE)+VLOOKUP(H5,Letnice!$A$2:$B$7,2,FALSE)+VLOOKUP(I5,Letnice!$A$2:$B$7,2,FALSE)</f>
        <v>30</v>
      </c>
      <c r="K5" s="68">
        <f>VLOOKUP(J5,Letnice!$A$16:$B$28,2,FALSE)</f>
        <v>1001</v>
      </c>
      <c r="L5" s="48">
        <v>10</v>
      </c>
      <c r="M5" s="49">
        <v>10</v>
      </c>
      <c r="N5" s="49">
        <v>24</v>
      </c>
      <c r="O5" s="49">
        <v>45</v>
      </c>
      <c r="P5" s="91">
        <f t="shared" ref="P5:P36" si="0">SUM(L5:O5)</f>
        <v>89</v>
      </c>
      <c r="Q5" s="29">
        <v>13.1</v>
      </c>
      <c r="R5" s="30">
        <v>0</v>
      </c>
      <c r="S5" s="31">
        <f t="shared" ref="S5:S36" si="1">Q5+R5</f>
        <v>13.1</v>
      </c>
      <c r="T5" s="29">
        <v>16.2</v>
      </c>
      <c r="U5" s="30">
        <v>0</v>
      </c>
      <c r="V5" s="31">
        <f t="shared" ref="V5:V36" si="2">T5+U5</f>
        <v>16.2</v>
      </c>
      <c r="W5" s="32">
        <f t="shared" ref="W5:W36" si="3">K5+SUM(L5:O5)-V5-S5</f>
        <v>1060.7</v>
      </c>
      <c r="X5" s="94" t="e">
        <f>(IF(W5=W4,1,0))+(IF(W5=#REF!,1,0))</f>
        <v>#REF!</v>
      </c>
      <c r="Y5" s="6"/>
      <c r="Z5" s="93"/>
      <c r="AA5" s="93"/>
    </row>
    <row r="6" spans="1:27" ht="21.75" customHeight="1">
      <c r="A6" s="33">
        <f>SUM(A5+1)</f>
        <v>2</v>
      </c>
      <c r="B6" s="129"/>
      <c r="C6" s="110" t="s">
        <v>107</v>
      </c>
      <c r="D6" s="105" t="s">
        <v>57</v>
      </c>
      <c r="E6" s="98" t="s">
        <v>76</v>
      </c>
      <c r="F6" s="51" t="s">
        <v>180</v>
      </c>
      <c r="G6" s="64">
        <v>2007</v>
      </c>
      <c r="H6" s="64">
        <v>2007</v>
      </c>
      <c r="I6" s="64">
        <v>2007</v>
      </c>
      <c r="J6" s="70">
        <f>VLOOKUP(G6,Letnice!$A$2:$B$7,2,FALSE)+VLOOKUP(H6,Letnice!$A$2:$B$7,2,FALSE)+VLOOKUP(I6,Letnice!$A$2:$B$7,2,FALSE)</f>
        <v>33</v>
      </c>
      <c r="K6" s="69">
        <f>VLOOKUP(J6,Letnice!$A$16:$B$28,2,FALSE)</f>
        <v>1000</v>
      </c>
      <c r="L6" s="18">
        <v>10</v>
      </c>
      <c r="M6" s="26">
        <v>10</v>
      </c>
      <c r="N6" s="26">
        <v>24</v>
      </c>
      <c r="O6" s="26">
        <v>45</v>
      </c>
      <c r="P6" s="91">
        <f t="shared" si="0"/>
        <v>89</v>
      </c>
      <c r="Q6" s="29">
        <v>13</v>
      </c>
      <c r="R6" s="30">
        <v>0</v>
      </c>
      <c r="S6" s="31">
        <f t="shared" si="1"/>
        <v>13</v>
      </c>
      <c r="T6" s="29">
        <v>15.8</v>
      </c>
      <c r="U6" s="30">
        <v>0</v>
      </c>
      <c r="V6" s="31">
        <f t="shared" si="2"/>
        <v>15.8</v>
      </c>
      <c r="W6" s="32">
        <f t="shared" si="3"/>
        <v>1060.2</v>
      </c>
      <c r="X6" s="94">
        <f t="shared" ref="X6:X50" si="4">(IF(W6=W5,1,0))+(IF(W6=W7,1,0))</f>
        <v>0</v>
      </c>
      <c r="Y6" s="6"/>
      <c r="Z6" s="93"/>
      <c r="AA6" s="93"/>
    </row>
    <row r="7" spans="1:27" ht="21.75" customHeight="1">
      <c r="A7" s="33">
        <f t="shared" ref="A7:A55" si="5">SUM(A6+1)</f>
        <v>3</v>
      </c>
      <c r="B7" s="129"/>
      <c r="C7" s="111" t="s">
        <v>150</v>
      </c>
      <c r="D7" s="107" t="s">
        <v>57</v>
      </c>
      <c r="E7" s="98" t="s">
        <v>76</v>
      </c>
      <c r="F7" s="51" t="s">
        <v>178</v>
      </c>
      <c r="G7" s="64">
        <v>2007</v>
      </c>
      <c r="H7" s="64">
        <v>2008</v>
      </c>
      <c r="I7" s="64">
        <v>2009</v>
      </c>
      <c r="J7" s="70">
        <f>VLOOKUP(G7,Letnice!$A$2:$B$7,2,FALSE)+VLOOKUP(H7,Letnice!$A$2:$B$7,2,FALSE)+VLOOKUP(I7,Letnice!$A$2:$B$7,2,FALSE)</f>
        <v>30</v>
      </c>
      <c r="K7" s="69">
        <f>VLOOKUP(J7,Letnice!$A$16:$B$28,2,FALSE)</f>
        <v>1001</v>
      </c>
      <c r="L7" s="18">
        <v>10</v>
      </c>
      <c r="M7" s="26">
        <v>10</v>
      </c>
      <c r="N7" s="26">
        <v>23</v>
      </c>
      <c r="O7" s="26">
        <v>45</v>
      </c>
      <c r="P7" s="91">
        <f t="shared" si="0"/>
        <v>88</v>
      </c>
      <c r="Q7" s="29">
        <v>13.9</v>
      </c>
      <c r="R7" s="30">
        <v>0</v>
      </c>
      <c r="S7" s="31">
        <f t="shared" si="1"/>
        <v>13.9</v>
      </c>
      <c r="T7" s="29">
        <v>17</v>
      </c>
      <c r="U7" s="30">
        <v>0</v>
      </c>
      <c r="V7" s="31">
        <f t="shared" si="2"/>
        <v>17</v>
      </c>
      <c r="W7" s="32">
        <f t="shared" si="3"/>
        <v>1058.0999999999999</v>
      </c>
      <c r="X7" s="94">
        <f t="shared" si="4"/>
        <v>0</v>
      </c>
      <c r="Y7" s="6"/>
      <c r="Z7" s="93"/>
      <c r="AA7" s="93"/>
    </row>
    <row r="8" spans="1:27" ht="21.75" customHeight="1">
      <c r="A8" s="33">
        <f t="shared" si="5"/>
        <v>4</v>
      </c>
      <c r="B8" s="129"/>
      <c r="C8" s="109" t="s">
        <v>166</v>
      </c>
      <c r="D8" s="104" t="s">
        <v>65</v>
      </c>
      <c r="E8" s="98" t="s">
        <v>76</v>
      </c>
      <c r="F8" s="52" t="s">
        <v>205</v>
      </c>
      <c r="G8" s="64">
        <v>2007</v>
      </c>
      <c r="H8" s="64">
        <v>2009</v>
      </c>
      <c r="I8" s="64">
        <v>2010</v>
      </c>
      <c r="J8" s="70">
        <f>VLOOKUP(G8,Letnice!$A$2:$B$7,2,FALSE)+VLOOKUP(H8,Letnice!$A$2:$B$7,2,FALSE)+VLOOKUP(I8,Letnice!$A$2:$B$7,2,FALSE)</f>
        <v>28</v>
      </c>
      <c r="K8" s="69">
        <f>VLOOKUP(J8,Letnice!$A$16:$B$28,2,FALSE)</f>
        <v>1002</v>
      </c>
      <c r="L8" s="18">
        <v>10</v>
      </c>
      <c r="M8" s="26">
        <v>10</v>
      </c>
      <c r="N8" s="26">
        <v>24</v>
      </c>
      <c r="O8" s="26">
        <v>45</v>
      </c>
      <c r="P8" s="91">
        <f t="shared" si="0"/>
        <v>89</v>
      </c>
      <c r="Q8" s="29">
        <v>14.9</v>
      </c>
      <c r="R8" s="30">
        <v>0</v>
      </c>
      <c r="S8" s="31">
        <f t="shared" si="1"/>
        <v>14.9</v>
      </c>
      <c r="T8" s="29">
        <v>18.3</v>
      </c>
      <c r="U8" s="30">
        <v>0</v>
      </c>
      <c r="V8" s="31">
        <f t="shared" si="2"/>
        <v>18.3</v>
      </c>
      <c r="W8" s="32">
        <f t="shared" si="3"/>
        <v>1057.8</v>
      </c>
      <c r="X8" s="94">
        <f t="shared" si="4"/>
        <v>0</v>
      </c>
      <c r="Y8" s="6"/>
      <c r="Z8" s="93"/>
      <c r="AA8" s="93"/>
    </row>
    <row r="9" spans="1:27" ht="21.75" customHeight="1">
      <c r="A9" s="33">
        <f t="shared" si="5"/>
        <v>5</v>
      </c>
      <c r="B9" s="129"/>
      <c r="C9" s="109" t="s">
        <v>68</v>
      </c>
      <c r="D9" s="104" t="s">
        <v>69</v>
      </c>
      <c r="E9" s="98" t="s">
        <v>76</v>
      </c>
      <c r="F9" s="51" t="s">
        <v>207</v>
      </c>
      <c r="G9" s="64">
        <v>2007</v>
      </c>
      <c r="H9" s="64">
        <v>2009</v>
      </c>
      <c r="I9" s="64">
        <v>2007</v>
      </c>
      <c r="J9" s="70">
        <f>VLOOKUP(G9,Letnice!$A$2:$B$7,2,FALSE)+VLOOKUP(H9,Letnice!$A$2:$B$7,2,FALSE)+VLOOKUP(I9,Letnice!$A$2:$B$7,2,FALSE)</f>
        <v>31</v>
      </c>
      <c r="K9" s="69">
        <f>VLOOKUP(J9,Letnice!$A$16:$B$28,2,FALSE)</f>
        <v>1001</v>
      </c>
      <c r="L9" s="18">
        <v>9</v>
      </c>
      <c r="M9" s="26">
        <v>10</v>
      </c>
      <c r="N9" s="26">
        <v>23</v>
      </c>
      <c r="O9" s="26">
        <v>42</v>
      </c>
      <c r="P9" s="91">
        <f t="shared" si="0"/>
        <v>84</v>
      </c>
      <c r="Q9" s="29">
        <v>11.7</v>
      </c>
      <c r="R9" s="30">
        <v>0</v>
      </c>
      <c r="S9" s="31">
        <f t="shared" si="1"/>
        <v>11.7</v>
      </c>
      <c r="T9" s="29">
        <v>16.600000000000001</v>
      </c>
      <c r="U9" s="30">
        <v>0</v>
      </c>
      <c r="V9" s="31">
        <f t="shared" si="2"/>
        <v>16.600000000000001</v>
      </c>
      <c r="W9" s="32">
        <f t="shared" si="3"/>
        <v>1056.7</v>
      </c>
      <c r="X9" s="94">
        <f t="shared" si="4"/>
        <v>0</v>
      </c>
      <c r="Y9" s="6"/>
      <c r="Z9" s="93"/>
      <c r="AA9" s="93"/>
    </row>
    <row r="10" spans="1:27" ht="21.75" customHeight="1">
      <c r="A10" s="33">
        <f t="shared" si="5"/>
        <v>6</v>
      </c>
      <c r="B10" s="129"/>
      <c r="C10" s="110" t="s">
        <v>108</v>
      </c>
      <c r="D10" s="105" t="s">
        <v>57</v>
      </c>
      <c r="E10" s="98" t="s">
        <v>76</v>
      </c>
      <c r="F10" s="51" t="s">
        <v>181</v>
      </c>
      <c r="G10" s="64">
        <v>2007</v>
      </c>
      <c r="H10" s="64">
        <v>2009</v>
      </c>
      <c r="I10" s="64">
        <v>2010</v>
      </c>
      <c r="J10" s="70">
        <f>VLOOKUP(G10,Letnice!$A$2:$B$7,2,FALSE)+VLOOKUP(H10,Letnice!$A$2:$B$7,2,FALSE)+VLOOKUP(I10,Letnice!$A$2:$B$7,2,FALSE)</f>
        <v>28</v>
      </c>
      <c r="K10" s="69">
        <f>VLOOKUP(J10,Letnice!$A$16:$B$28,2,FALSE)</f>
        <v>1002</v>
      </c>
      <c r="L10" s="18">
        <v>10</v>
      </c>
      <c r="M10" s="26">
        <v>10</v>
      </c>
      <c r="N10" s="26">
        <v>21</v>
      </c>
      <c r="O10" s="26">
        <v>45</v>
      </c>
      <c r="P10" s="91">
        <f t="shared" si="0"/>
        <v>86</v>
      </c>
      <c r="Q10" s="29">
        <v>16</v>
      </c>
      <c r="R10" s="30">
        <v>0</v>
      </c>
      <c r="S10" s="31">
        <f t="shared" si="1"/>
        <v>16</v>
      </c>
      <c r="T10" s="29">
        <v>17.399999999999999</v>
      </c>
      <c r="U10" s="30">
        <v>0</v>
      </c>
      <c r="V10" s="31">
        <f t="shared" si="2"/>
        <v>17.399999999999999</v>
      </c>
      <c r="W10" s="32">
        <f t="shared" si="3"/>
        <v>1054.5999999999999</v>
      </c>
      <c r="X10" s="94">
        <f t="shared" si="4"/>
        <v>0</v>
      </c>
      <c r="Y10" s="6"/>
      <c r="Z10" s="93"/>
      <c r="AA10" s="93"/>
    </row>
    <row r="11" spans="1:27" ht="21.75" customHeight="1">
      <c r="A11" s="33">
        <f t="shared" si="5"/>
        <v>7</v>
      </c>
      <c r="B11" s="129"/>
      <c r="C11" s="110" t="s">
        <v>151</v>
      </c>
      <c r="D11" s="105" t="s">
        <v>57</v>
      </c>
      <c r="E11" s="98" t="s">
        <v>76</v>
      </c>
      <c r="F11" s="51" t="s">
        <v>182</v>
      </c>
      <c r="G11" s="64">
        <v>2008</v>
      </c>
      <c r="H11" s="64">
        <v>2011</v>
      </c>
      <c r="I11" s="64">
        <v>2010</v>
      </c>
      <c r="J11" s="70">
        <f>VLOOKUP(G11,Letnice!$A$2:$B$7,2,FALSE)+VLOOKUP(H11,Letnice!$A$2:$B$7,2,FALSE)+VLOOKUP(I11,Letnice!$A$2:$B$7,2,FALSE)</f>
        <v>25</v>
      </c>
      <c r="K11" s="69">
        <f>VLOOKUP(J11,Letnice!$A$16:$B$28,2,FALSE)</f>
        <v>1003</v>
      </c>
      <c r="L11" s="18">
        <v>10</v>
      </c>
      <c r="M11" s="26">
        <v>10</v>
      </c>
      <c r="N11" s="26">
        <v>23</v>
      </c>
      <c r="O11" s="26">
        <v>45</v>
      </c>
      <c r="P11" s="91">
        <f t="shared" si="0"/>
        <v>88</v>
      </c>
      <c r="Q11" s="29">
        <v>18.600000000000001</v>
      </c>
      <c r="R11" s="30">
        <v>0</v>
      </c>
      <c r="S11" s="31">
        <f t="shared" si="1"/>
        <v>18.600000000000001</v>
      </c>
      <c r="T11" s="29">
        <v>19.7</v>
      </c>
      <c r="U11" s="30">
        <v>0</v>
      </c>
      <c r="V11" s="31">
        <f t="shared" si="2"/>
        <v>19.7</v>
      </c>
      <c r="W11" s="32">
        <f t="shared" si="3"/>
        <v>1052.7</v>
      </c>
      <c r="X11" s="94">
        <f t="shared" si="4"/>
        <v>0</v>
      </c>
      <c r="Y11" s="6"/>
      <c r="Z11" s="93"/>
      <c r="AA11" s="93"/>
    </row>
    <row r="12" spans="1:27" ht="21.75" customHeight="1">
      <c r="A12" s="33">
        <f t="shared" si="5"/>
        <v>8</v>
      </c>
      <c r="B12" s="129"/>
      <c r="C12" s="109" t="s">
        <v>56</v>
      </c>
      <c r="D12" s="104" t="s">
        <v>57</v>
      </c>
      <c r="E12" s="98" t="s">
        <v>76</v>
      </c>
      <c r="F12" s="51" t="s">
        <v>177</v>
      </c>
      <c r="G12" s="64">
        <v>2008</v>
      </c>
      <c r="H12" s="64">
        <v>2008</v>
      </c>
      <c r="I12" s="64">
        <v>2008</v>
      </c>
      <c r="J12" s="70">
        <f>VLOOKUP(G12,Letnice!$A$2:$B$7,2,FALSE)+VLOOKUP(H12,Letnice!$A$2:$B$7,2,FALSE)+VLOOKUP(I12,Letnice!$A$2:$B$7,2,FALSE)</f>
        <v>30</v>
      </c>
      <c r="K12" s="69">
        <f>VLOOKUP(J12,Letnice!$A$16:$B$28,2,FALSE)</f>
        <v>1001</v>
      </c>
      <c r="L12" s="18">
        <v>10</v>
      </c>
      <c r="M12" s="26">
        <v>10</v>
      </c>
      <c r="N12" s="26">
        <v>21</v>
      </c>
      <c r="O12" s="26">
        <v>45</v>
      </c>
      <c r="P12" s="91">
        <f t="shared" si="0"/>
        <v>86</v>
      </c>
      <c r="Q12" s="29">
        <v>16.399999999999999</v>
      </c>
      <c r="R12" s="30">
        <v>0</v>
      </c>
      <c r="S12" s="31">
        <f t="shared" si="1"/>
        <v>16.399999999999999</v>
      </c>
      <c r="T12" s="29">
        <v>18</v>
      </c>
      <c r="U12" s="30">
        <v>0</v>
      </c>
      <c r="V12" s="31">
        <f t="shared" si="2"/>
        <v>18</v>
      </c>
      <c r="W12" s="32">
        <f t="shared" si="3"/>
        <v>1052.5999999999999</v>
      </c>
      <c r="X12" s="94">
        <f t="shared" si="4"/>
        <v>0</v>
      </c>
      <c r="Y12" s="6"/>
      <c r="Z12" s="93"/>
      <c r="AA12" s="93"/>
    </row>
    <row r="13" spans="1:27" ht="21.75" customHeight="1">
      <c r="A13" s="33">
        <f t="shared" si="5"/>
        <v>9</v>
      </c>
      <c r="B13" s="129"/>
      <c r="C13" s="109" t="s">
        <v>156</v>
      </c>
      <c r="D13" s="104" t="s">
        <v>57</v>
      </c>
      <c r="E13" s="98" t="s">
        <v>76</v>
      </c>
      <c r="F13" s="51" t="s">
        <v>186</v>
      </c>
      <c r="G13" s="64">
        <v>2010</v>
      </c>
      <c r="H13" s="64">
        <v>2009</v>
      </c>
      <c r="I13" s="64">
        <v>2008</v>
      </c>
      <c r="J13" s="70">
        <f>VLOOKUP(G13,Letnice!$A$2:$B$7,2,FALSE)+VLOOKUP(H13,Letnice!$A$2:$B$7,2,FALSE)+VLOOKUP(I13,Letnice!$A$2:$B$7,2,FALSE)</f>
        <v>27</v>
      </c>
      <c r="K13" s="69">
        <f>VLOOKUP(J13,Letnice!$A$16:$B$28,2,FALSE)</f>
        <v>1002</v>
      </c>
      <c r="L13" s="18">
        <v>10</v>
      </c>
      <c r="M13" s="26">
        <v>10</v>
      </c>
      <c r="N13" s="26">
        <v>24</v>
      </c>
      <c r="O13" s="26">
        <v>42</v>
      </c>
      <c r="P13" s="91">
        <f t="shared" si="0"/>
        <v>86</v>
      </c>
      <c r="Q13" s="29">
        <v>20</v>
      </c>
      <c r="R13" s="30">
        <v>0</v>
      </c>
      <c r="S13" s="31">
        <f t="shared" si="1"/>
        <v>20</v>
      </c>
      <c r="T13" s="29">
        <v>17.7</v>
      </c>
      <c r="U13" s="30">
        <v>0</v>
      </c>
      <c r="V13" s="31">
        <f t="shared" si="2"/>
        <v>17.7</v>
      </c>
      <c r="W13" s="32">
        <f t="shared" si="3"/>
        <v>1050.3</v>
      </c>
      <c r="X13" s="94">
        <f t="shared" si="4"/>
        <v>0</v>
      </c>
      <c r="Y13" s="6"/>
      <c r="Z13" s="93"/>
      <c r="AA13" s="93"/>
    </row>
    <row r="14" spans="1:27" ht="21.75" customHeight="1">
      <c r="A14" s="33">
        <f t="shared" si="5"/>
        <v>10</v>
      </c>
      <c r="B14" s="129"/>
      <c r="C14" s="109" t="s">
        <v>63</v>
      </c>
      <c r="D14" s="104" t="s">
        <v>64</v>
      </c>
      <c r="E14" s="98" t="s">
        <v>76</v>
      </c>
      <c r="F14" s="51" t="s">
        <v>202</v>
      </c>
      <c r="G14" s="64">
        <v>2007</v>
      </c>
      <c r="H14" s="64">
        <v>2009</v>
      </c>
      <c r="I14" s="64">
        <v>2010</v>
      </c>
      <c r="J14" s="70">
        <f>VLOOKUP(G14,Letnice!$A$2:$B$7,2,FALSE)+VLOOKUP(H14,Letnice!$A$2:$B$7,2,FALSE)+VLOOKUP(I14,Letnice!$A$2:$B$7,2,FALSE)</f>
        <v>28</v>
      </c>
      <c r="K14" s="69">
        <f>VLOOKUP(J14,Letnice!$A$16:$B$28,2,FALSE)</f>
        <v>1002</v>
      </c>
      <c r="L14" s="18">
        <v>9</v>
      </c>
      <c r="M14" s="26">
        <v>10</v>
      </c>
      <c r="N14" s="26">
        <v>18</v>
      </c>
      <c r="O14" s="26">
        <v>45</v>
      </c>
      <c r="P14" s="91">
        <f t="shared" si="0"/>
        <v>82</v>
      </c>
      <c r="Q14" s="29">
        <v>16.3</v>
      </c>
      <c r="R14" s="30">
        <v>0</v>
      </c>
      <c r="S14" s="31">
        <f t="shared" si="1"/>
        <v>16.3</v>
      </c>
      <c r="T14" s="29">
        <v>17.5</v>
      </c>
      <c r="U14" s="30">
        <v>0</v>
      </c>
      <c r="V14" s="31">
        <f t="shared" si="2"/>
        <v>17.5</v>
      </c>
      <c r="W14" s="32">
        <f t="shared" si="3"/>
        <v>1050.2</v>
      </c>
      <c r="X14" s="94">
        <f t="shared" si="4"/>
        <v>0</v>
      </c>
      <c r="Y14" s="6"/>
      <c r="Z14" s="93"/>
      <c r="AA14" s="93"/>
    </row>
    <row r="15" spans="1:27" ht="21.75" customHeight="1">
      <c r="A15" s="33">
        <f t="shared" si="5"/>
        <v>11</v>
      </c>
      <c r="B15" s="129"/>
      <c r="C15" s="109" t="s">
        <v>162</v>
      </c>
      <c r="D15" s="104" t="s">
        <v>73</v>
      </c>
      <c r="E15" s="98" t="s">
        <v>76</v>
      </c>
      <c r="F15" s="51" t="s">
        <v>196</v>
      </c>
      <c r="G15" s="64">
        <v>2007</v>
      </c>
      <c r="H15" s="64">
        <v>2008</v>
      </c>
      <c r="I15" s="64">
        <v>2007</v>
      </c>
      <c r="J15" s="70">
        <f>VLOOKUP(G15,Letnice!$A$2:$B$7,2,FALSE)+VLOOKUP(H15,Letnice!$A$2:$B$7,2,FALSE)+VLOOKUP(I15,Letnice!$A$2:$B$7,2,FALSE)</f>
        <v>32</v>
      </c>
      <c r="K15" s="69">
        <f>VLOOKUP(J15,Letnice!$A$16:$B$28,2,FALSE)</f>
        <v>1001</v>
      </c>
      <c r="L15" s="18">
        <v>8</v>
      </c>
      <c r="M15" s="26">
        <v>9</v>
      </c>
      <c r="N15" s="26">
        <v>23</v>
      </c>
      <c r="O15" s="26">
        <v>45</v>
      </c>
      <c r="P15" s="91">
        <f t="shared" si="0"/>
        <v>85</v>
      </c>
      <c r="Q15" s="29">
        <v>21.1</v>
      </c>
      <c r="R15" s="30">
        <v>0</v>
      </c>
      <c r="S15" s="31">
        <f t="shared" si="1"/>
        <v>21.1</v>
      </c>
      <c r="T15" s="29">
        <v>16.3</v>
      </c>
      <c r="U15" s="30">
        <v>0</v>
      </c>
      <c r="V15" s="31">
        <f t="shared" si="2"/>
        <v>16.3</v>
      </c>
      <c r="W15" s="32">
        <f t="shared" si="3"/>
        <v>1048.6000000000001</v>
      </c>
      <c r="X15" s="94">
        <f t="shared" si="4"/>
        <v>0</v>
      </c>
      <c r="Y15" s="6"/>
      <c r="Z15" s="93"/>
      <c r="AA15" s="93"/>
    </row>
    <row r="16" spans="1:27" ht="21.75" customHeight="1">
      <c r="A16" s="33">
        <f t="shared" si="5"/>
        <v>12</v>
      </c>
      <c r="B16" s="129"/>
      <c r="C16" s="110" t="s">
        <v>153</v>
      </c>
      <c r="D16" s="105" t="s">
        <v>57</v>
      </c>
      <c r="E16" s="98" t="s">
        <v>76</v>
      </c>
      <c r="F16" s="51" t="s">
        <v>184</v>
      </c>
      <c r="G16" s="64">
        <v>2008</v>
      </c>
      <c r="H16" s="64">
        <v>2007</v>
      </c>
      <c r="I16" s="64">
        <v>2007</v>
      </c>
      <c r="J16" s="70">
        <f>VLOOKUP(G16,Letnice!$A$2:$B$7,2,FALSE)+VLOOKUP(H16,Letnice!$A$2:$B$7,2,FALSE)+VLOOKUP(I16,Letnice!$A$2:$B$7,2,FALSE)</f>
        <v>32</v>
      </c>
      <c r="K16" s="69">
        <f>VLOOKUP(J16,Letnice!$A$16:$B$28,2,FALSE)</f>
        <v>1001</v>
      </c>
      <c r="L16" s="18">
        <v>10</v>
      </c>
      <c r="M16" s="26">
        <v>8</v>
      </c>
      <c r="N16" s="26">
        <v>19</v>
      </c>
      <c r="O16" s="26">
        <v>42</v>
      </c>
      <c r="P16" s="91">
        <f t="shared" si="0"/>
        <v>79</v>
      </c>
      <c r="Q16" s="29">
        <v>14.6</v>
      </c>
      <c r="R16" s="30">
        <v>0</v>
      </c>
      <c r="S16" s="31">
        <f t="shared" si="1"/>
        <v>14.6</v>
      </c>
      <c r="T16" s="29">
        <v>17.3</v>
      </c>
      <c r="U16" s="30">
        <v>0</v>
      </c>
      <c r="V16" s="31">
        <f t="shared" si="2"/>
        <v>17.3</v>
      </c>
      <c r="W16" s="32">
        <f t="shared" si="3"/>
        <v>1048.1000000000001</v>
      </c>
      <c r="X16" s="94">
        <f t="shared" si="4"/>
        <v>0</v>
      </c>
      <c r="Y16" s="6"/>
      <c r="Z16" s="93"/>
      <c r="AA16" s="93"/>
    </row>
    <row r="17" spans="1:27" ht="21.75" customHeight="1">
      <c r="A17" s="33">
        <f t="shared" si="5"/>
        <v>13</v>
      </c>
      <c r="B17" s="129"/>
      <c r="C17" s="109" t="s">
        <v>139</v>
      </c>
      <c r="D17" s="104" t="s">
        <v>69</v>
      </c>
      <c r="E17" s="98" t="s">
        <v>76</v>
      </c>
      <c r="F17" s="51" t="s">
        <v>209</v>
      </c>
      <c r="G17" s="64">
        <v>2008</v>
      </c>
      <c r="H17" s="64">
        <v>2007</v>
      </c>
      <c r="I17" s="64">
        <v>2007</v>
      </c>
      <c r="J17" s="70">
        <f>VLOOKUP(G17,Letnice!$A$2:$B$7,2,FALSE)+VLOOKUP(H17,Letnice!$A$2:$B$7,2,FALSE)+VLOOKUP(I17,Letnice!$A$2:$B$7,2,FALSE)</f>
        <v>32</v>
      </c>
      <c r="K17" s="69">
        <f>VLOOKUP(J17,Letnice!$A$16:$B$28,2,FALSE)</f>
        <v>1001</v>
      </c>
      <c r="L17" s="18">
        <v>10</v>
      </c>
      <c r="M17" s="26">
        <v>10</v>
      </c>
      <c r="N17" s="26">
        <v>21</v>
      </c>
      <c r="O17" s="26">
        <v>45</v>
      </c>
      <c r="P17" s="91">
        <f t="shared" si="0"/>
        <v>86</v>
      </c>
      <c r="Q17" s="29">
        <v>20.2</v>
      </c>
      <c r="R17" s="30">
        <v>0</v>
      </c>
      <c r="S17" s="31">
        <f t="shared" si="1"/>
        <v>20.2</v>
      </c>
      <c r="T17" s="29">
        <v>19.5</v>
      </c>
      <c r="U17" s="30">
        <v>0</v>
      </c>
      <c r="V17" s="31">
        <f t="shared" si="2"/>
        <v>19.5</v>
      </c>
      <c r="W17" s="32">
        <f t="shared" si="3"/>
        <v>1047.3</v>
      </c>
      <c r="X17" s="94">
        <f t="shared" si="4"/>
        <v>0</v>
      </c>
      <c r="Y17" s="6"/>
      <c r="Z17" s="93"/>
      <c r="AA17" s="93"/>
    </row>
    <row r="18" spans="1:27" ht="21.75" customHeight="1">
      <c r="A18" s="33">
        <f t="shared" si="5"/>
        <v>14</v>
      </c>
      <c r="B18" s="129"/>
      <c r="C18" s="109" t="s">
        <v>146</v>
      </c>
      <c r="D18" s="104" t="s">
        <v>75</v>
      </c>
      <c r="E18" s="98" t="s">
        <v>76</v>
      </c>
      <c r="F18" s="51" t="s">
        <v>212</v>
      </c>
      <c r="G18" s="64">
        <v>2008</v>
      </c>
      <c r="H18" s="64">
        <v>2008</v>
      </c>
      <c r="I18" s="64">
        <v>2007</v>
      </c>
      <c r="J18" s="70">
        <f>VLOOKUP(G18,Letnice!$A$2:$B$7,2,FALSE)+VLOOKUP(H18,Letnice!$A$2:$B$7,2,FALSE)+VLOOKUP(I18,Letnice!$A$2:$B$7,2,FALSE)</f>
        <v>31</v>
      </c>
      <c r="K18" s="69">
        <f>VLOOKUP(J18,Letnice!$A$16:$B$28,2,FALSE)</f>
        <v>1001</v>
      </c>
      <c r="L18" s="18">
        <v>10</v>
      </c>
      <c r="M18" s="26">
        <v>9</v>
      </c>
      <c r="N18" s="26">
        <v>20</v>
      </c>
      <c r="O18" s="26">
        <v>39</v>
      </c>
      <c r="P18" s="91">
        <f t="shared" si="0"/>
        <v>78</v>
      </c>
      <c r="Q18" s="29">
        <v>16.600000000000001</v>
      </c>
      <c r="R18" s="30">
        <v>0</v>
      </c>
      <c r="S18" s="31">
        <f t="shared" si="1"/>
        <v>16.600000000000001</v>
      </c>
      <c r="T18" s="29">
        <v>15.6</v>
      </c>
      <c r="U18" s="30">
        <v>0</v>
      </c>
      <c r="V18" s="31">
        <f t="shared" si="2"/>
        <v>15.6</v>
      </c>
      <c r="W18" s="32">
        <f t="shared" si="3"/>
        <v>1046.8000000000002</v>
      </c>
      <c r="X18" s="94">
        <f t="shared" si="4"/>
        <v>0</v>
      </c>
      <c r="Y18" s="6"/>
      <c r="Z18" s="93"/>
      <c r="AA18" s="93"/>
    </row>
    <row r="19" spans="1:27" ht="21.75" customHeight="1">
      <c r="A19" s="33">
        <f t="shared" si="5"/>
        <v>15</v>
      </c>
      <c r="B19" s="129"/>
      <c r="C19" s="109" t="s">
        <v>70</v>
      </c>
      <c r="D19" s="104" t="s">
        <v>69</v>
      </c>
      <c r="E19" s="98" t="s">
        <v>76</v>
      </c>
      <c r="F19" s="51" t="s">
        <v>208</v>
      </c>
      <c r="G19" s="64">
        <v>2007</v>
      </c>
      <c r="H19" s="64">
        <v>2008</v>
      </c>
      <c r="I19" s="64">
        <v>2008</v>
      </c>
      <c r="J19" s="70">
        <f>VLOOKUP(G19,Letnice!$A$2:$B$7,2,FALSE)+VLOOKUP(H19,Letnice!$A$2:$B$7,2,FALSE)+VLOOKUP(I19,Letnice!$A$2:$B$7,2,FALSE)</f>
        <v>31</v>
      </c>
      <c r="K19" s="69">
        <f>VLOOKUP(J19,Letnice!$A$16:$B$28,2,FALSE)</f>
        <v>1001</v>
      </c>
      <c r="L19" s="18">
        <v>10</v>
      </c>
      <c r="M19" s="26">
        <v>10</v>
      </c>
      <c r="N19" s="26">
        <v>24</v>
      </c>
      <c r="O19" s="26">
        <v>45</v>
      </c>
      <c r="P19" s="91">
        <f t="shared" si="0"/>
        <v>89</v>
      </c>
      <c r="Q19" s="29">
        <v>14.6</v>
      </c>
      <c r="R19" s="30">
        <v>0</v>
      </c>
      <c r="S19" s="31">
        <f t="shared" si="1"/>
        <v>14.6</v>
      </c>
      <c r="T19" s="29">
        <v>19.7</v>
      </c>
      <c r="U19" s="30">
        <v>10</v>
      </c>
      <c r="V19" s="31">
        <f t="shared" si="2"/>
        <v>29.7</v>
      </c>
      <c r="W19" s="32">
        <f t="shared" si="3"/>
        <v>1045.7</v>
      </c>
      <c r="X19" s="94">
        <f t="shared" si="4"/>
        <v>0</v>
      </c>
      <c r="Y19" s="6"/>
      <c r="Z19" s="93"/>
      <c r="AA19" s="93"/>
    </row>
    <row r="20" spans="1:27" ht="21.75" customHeight="1">
      <c r="A20" s="33">
        <f t="shared" si="5"/>
        <v>16</v>
      </c>
      <c r="B20" s="129"/>
      <c r="C20" s="109" t="s">
        <v>158</v>
      </c>
      <c r="D20" s="104" t="s">
        <v>60</v>
      </c>
      <c r="E20" s="98" t="s">
        <v>76</v>
      </c>
      <c r="F20" s="51" t="s">
        <v>190</v>
      </c>
      <c r="G20" s="64">
        <v>2007</v>
      </c>
      <c r="H20" s="64">
        <v>2007</v>
      </c>
      <c r="I20" s="64">
        <v>2007</v>
      </c>
      <c r="J20" s="70">
        <f>VLOOKUP(G20,Letnice!$A$2:$B$7,2,FALSE)+VLOOKUP(H20,Letnice!$A$2:$B$7,2,FALSE)+VLOOKUP(I20,Letnice!$A$2:$B$7,2,FALSE)</f>
        <v>33</v>
      </c>
      <c r="K20" s="69">
        <f>VLOOKUP(J20,Letnice!$A$16:$B$28,2,FALSE)</f>
        <v>1000</v>
      </c>
      <c r="L20" s="18">
        <v>10</v>
      </c>
      <c r="M20" s="26">
        <v>10</v>
      </c>
      <c r="N20" s="26">
        <v>24</v>
      </c>
      <c r="O20" s="26">
        <v>33</v>
      </c>
      <c r="P20" s="91">
        <f t="shared" si="0"/>
        <v>77</v>
      </c>
      <c r="Q20" s="29">
        <v>13.6</v>
      </c>
      <c r="R20" s="30">
        <v>5</v>
      </c>
      <c r="S20" s="31">
        <f t="shared" si="1"/>
        <v>18.600000000000001</v>
      </c>
      <c r="T20" s="29">
        <v>15.6</v>
      </c>
      <c r="U20" s="30">
        <v>0</v>
      </c>
      <c r="V20" s="31">
        <f t="shared" si="2"/>
        <v>15.6</v>
      </c>
      <c r="W20" s="32">
        <f t="shared" si="3"/>
        <v>1042.8000000000002</v>
      </c>
      <c r="X20" s="94">
        <f t="shared" si="4"/>
        <v>0</v>
      </c>
      <c r="Y20" s="6"/>
      <c r="Z20" s="93"/>
      <c r="AA20" s="93"/>
    </row>
    <row r="21" spans="1:27" ht="21.75" customHeight="1">
      <c r="A21" s="33">
        <f t="shared" si="5"/>
        <v>17</v>
      </c>
      <c r="B21" s="129"/>
      <c r="C21" s="109" t="s">
        <v>290</v>
      </c>
      <c r="D21" s="104" t="s">
        <v>57</v>
      </c>
      <c r="E21" s="98" t="s">
        <v>76</v>
      </c>
      <c r="F21" s="51" t="s">
        <v>295</v>
      </c>
      <c r="G21" s="64">
        <v>2009</v>
      </c>
      <c r="H21" s="64">
        <v>2008</v>
      </c>
      <c r="I21" s="64">
        <v>2008</v>
      </c>
      <c r="J21" s="70">
        <f>VLOOKUP(G21,Letnice!$A$2:$B$7,2,FALSE)+VLOOKUP(H21,Letnice!$A$2:$B$7,2,FALSE)+VLOOKUP(I21,Letnice!$A$2:$B$7,2,FALSE)</f>
        <v>29</v>
      </c>
      <c r="K21" s="69">
        <f>VLOOKUP(J21,Letnice!$A$16:$B$28,2,FALSE)</f>
        <v>1002</v>
      </c>
      <c r="L21" s="18">
        <v>10</v>
      </c>
      <c r="M21" s="26">
        <v>8</v>
      </c>
      <c r="N21" s="26">
        <v>18</v>
      </c>
      <c r="O21" s="26">
        <v>36</v>
      </c>
      <c r="P21" s="91">
        <f t="shared" si="0"/>
        <v>72</v>
      </c>
      <c r="Q21" s="29">
        <v>15.6</v>
      </c>
      <c r="R21" s="30">
        <v>0</v>
      </c>
      <c r="S21" s="31">
        <f t="shared" si="1"/>
        <v>15.6</v>
      </c>
      <c r="T21" s="29">
        <v>17.2</v>
      </c>
      <c r="U21" s="30">
        <v>0</v>
      </c>
      <c r="V21" s="31">
        <f t="shared" si="2"/>
        <v>17.2</v>
      </c>
      <c r="W21" s="32">
        <f t="shared" si="3"/>
        <v>1041.2</v>
      </c>
      <c r="X21" s="94">
        <f t="shared" si="4"/>
        <v>0</v>
      </c>
      <c r="Y21" s="6"/>
      <c r="Z21" s="93"/>
      <c r="AA21" s="93"/>
    </row>
    <row r="22" spans="1:27" ht="21.75" customHeight="1">
      <c r="A22" s="33">
        <f t="shared" si="5"/>
        <v>18</v>
      </c>
      <c r="B22" s="129"/>
      <c r="C22" s="109" t="s">
        <v>117</v>
      </c>
      <c r="D22" s="104" t="s">
        <v>85</v>
      </c>
      <c r="E22" s="98" t="s">
        <v>76</v>
      </c>
      <c r="F22" s="51" t="s">
        <v>189</v>
      </c>
      <c r="G22" s="64">
        <v>2009</v>
      </c>
      <c r="H22" s="64">
        <v>2008</v>
      </c>
      <c r="I22" s="64">
        <v>2009</v>
      </c>
      <c r="J22" s="70">
        <f>VLOOKUP(G22,Letnice!$A$2:$B$7,2,FALSE)+VLOOKUP(H22,Letnice!$A$2:$B$7,2,FALSE)+VLOOKUP(I22,Letnice!$A$2:$B$7,2,FALSE)</f>
        <v>28</v>
      </c>
      <c r="K22" s="69">
        <f>VLOOKUP(J22,Letnice!$A$16:$B$28,2,FALSE)</f>
        <v>1002</v>
      </c>
      <c r="L22" s="18">
        <v>10</v>
      </c>
      <c r="M22" s="26">
        <v>8</v>
      </c>
      <c r="N22" s="26">
        <v>19</v>
      </c>
      <c r="O22" s="26">
        <v>39</v>
      </c>
      <c r="P22" s="91">
        <f t="shared" si="0"/>
        <v>76</v>
      </c>
      <c r="Q22" s="29">
        <v>18.600000000000001</v>
      </c>
      <c r="R22" s="30">
        <v>0</v>
      </c>
      <c r="S22" s="31">
        <f t="shared" si="1"/>
        <v>18.600000000000001</v>
      </c>
      <c r="T22" s="29">
        <v>18.5</v>
      </c>
      <c r="U22" s="30">
        <v>0</v>
      </c>
      <c r="V22" s="31">
        <f t="shared" si="2"/>
        <v>18.5</v>
      </c>
      <c r="W22" s="32">
        <f t="shared" si="3"/>
        <v>1040.9000000000001</v>
      </c>
      <c r="X22" s="94">
        <f t="shared" si="4"/>
        <v>0</v>
      </c>
      <c r="Y22" s="6"/>
      <c r="Z22" s="93"/>
      <c r="AA22" s="93"/>
    </row>
    <row r="23" spans="1:27" ht="21.75" customHeight="1">
      <c r="A23" s="33">
        <f t="shared" si="5"/>
        <v>19</v>
      </c>
      <c r="B23" s="129"/>
      <c r="C23" s="109" t="s">
        <v>88</v>
      </c>
      <c r="D23" s="104" t="s">
        <v>87</v>
      </c>
      <c r="E23" s="98" t="s">
        <v>76</v>
      </c>
      <c r="F23" s="51" t="s">
        <v>172</v>
      </c>
      <c r="G23" s="64">
        <v>2010</v>
      </c>
      <c r="H23" s="64">
        <v>2008</v>
      </c>
      <c r="I23" s="64">
        <v>2009</v>
      </c>
      <c r="J23" s="70">
        <f>VLOOKUP(G23,Letnice!$A$2:$B$7,2,FALSE)+VLOOKUP(H23,Letnice!$A$2:$B$7,2,FALSE)+VLOOKUP(I23,Letnice!$A$2:$B$7,2,FALSE)</f>
        <v>27</v>
      </c>
      <c r="K23" s="69">
        <f>VLOOKUP(J23,Letnice!$A$16:$B$28,2,FALSE)</f>
        <v>1002</v>
      </c>
      <c r="L23" s="18">
        <v>9</v>
      </c>
      <c r="M23" s="26">
        <v>8</v>
      </c>
      <c r="N23" s="26">
        <v>19</v>
      </c>
      <c r="O23" s="26">
        <v>39</v>
      </c>
      <c r="P23" s="91">
        <f t="shared" si="0"/>
        <v>75</v>
      </c>
      <c r="Q23" s="29">
        <v>16.399999999999999</v>
      </c>
      <c r="R23" s="30">
        <v>0</v>
      </c>
      <c r="S23" s="31">
        <f t="shared" si="1"/>
        <v>16.399999999999999</v>
      </c>
      <c r="T23" s="29">
        <v>20.100000000000001</v>
      </c>
      <c r="U23" s="30">
        <v>0</v>
      </c>
      <c r="V23" s="31">
        <f t="shared" si="2"/>
        <v>20.100000000000001</v>
      </c>
      <c r="W23" s="32">
        <f t="shared" si="3"/>
        <v>1040.5</v>
      </c>
      <c r="X23" s="94">
        <f t="shared" si="4"/>
        <v>0</v>
      </c>
      <c r="Y23" s="6"/>
      <c r="Z23" s="93"/>
      <c r="AA23" s="93"/>
    </row>
    <row r="24" spans="1:27" ht="21.75" customHeight="1">
      <c r="A24" s="33">
        <f t="shared" si="5"/>
        <v>20</v>
      </c>
      <c r="B24" s="129"/>
      <c r="C24" s="109" t="s">
        <v>106</v>
      </c>
      <c r="D24" s="104" t="s">
        <v>57</v>
      </c>
      <c r="E24" s="98" t="s">
        <v>76</v>
      </c>
      <c r="F24" s="51" t="s">
        <v>179</v>
      </c>
      <c r="G24" s="64">
        <v>2010</v>
      </c>
      <c r="H24" s="64">
        <v>2010</v>
      </c>
      <c r="I24" s="64">
        <v>2010</v>
      </c>
      <c r="J24" s="70">
        <f>VLOOKUP(G24,Letnice!$A$2:$B$7,2,FALSE)+VLOOKUP(H24,Letnice!$A$2:$B$7,2,FALSE)+VLOOKUP(I24,Letnice!$A$2:$B$7,2,FALSE)</f>
        <v>24</v>
      </c>
      <c r="K24" s="69">
        <f>VLOOKUP(J24,Letnice!$A$16:$B$28,2,FALSE)</f>
        <v>1003</v>
      </c>
      <c r="L24" s="18">
        <v>9</v>
      </c>
      <c r="M24" s="26">
        <v>8</v>
      </c>
      <c r="N24" s="26">
        <v>17</v>
      </c>
      <c r="O24" s="26">
        <v>39</v>
      </c>
      <c r="P24" s="91">
        <f t="shared" si="0"/>
        <v>73</v>
      </c>
      <c r="Q24" s="29">
        <v>18.2</v>
      </c>
      <c r="R24" s="30">
        <v>0</v>
      </c>
      <c r="S24" s="31">
        <f t="shared" si="1"/>
        <v>18.2</v>
      </c>
      <c r="T24" s="29">
        <v>18.399999999999999</v>
      </c>
      <c r="U24" s="30">
        <v>0</v>
      </c>
      <c r="V24" s="31">
        <f t="shared" si="2"/>
        <v>18.399999999999999</v>
      </c>
      <c r="W24" s="32">
        <f t="shared" si="3"/>
        <v>1039.3999999999999</v>
      </c>
      <c r="X24" s="94">
        <f t="shared" si="4"/>
        <v>0</v>
      </c>
      <c r="Y24" s="6"/>
      <c r="Z24" s="93"/>
      <c r="AA24" s="93"/>
    </row>
    <row r="25" spans="1:27" ht="21.75" customHeight="1">
      <c r="A25" s="33">
        <f t="shared" si="5"/>
        <v>21</v>
      </c>
      <c r="B25" s="129"/>
      <c r="C25" s="109" t="s">
        <v>164</v>
      </c>
      <c r="D25" s="104" t="s">
        <v>99</v>
      </c>
      <c r="E25" s="98" t="s">
        <v>76</v>
      </c>
      <c r="F25" s="51" t="s">
        <v>198</v>
      </c>
      <c r="G25" s="64">
        <v>2009</v>
      </c>
      <c r="H25" s="64">
        <v>2009</v>
      </c>
      <c r="I25" s="64">
        <v>2011</v>
      </c>
      <c r="J25" s="70">
        <f>VLOOKUP(G25,Letnice!$A$2:$B$7,2,FALSE)+VLOOKUP(H25,Letnice!$A$2:$B$7,2,FALSE)+VLOOKUP(I25,Letnice!$A$2:$B$7,2,FALSE)</f>
        <v>25</v>
      </c>
      <c r="K25" s="69">
        <f>VLOOKUP(J25,Letnice!$A$16:$B$28,2,FALSE)</f>
        <v>1003</v>
      </c>
      <c r="L25" s="18">
        <v>10</v>
      </c>
      <c r="M25" s="26">
        <v>6</v>
      </c>
      <c r="N25" s="26">
        <v>19</v>
      </c>
      <c r="O25" s="26">
        <v>39</v>
      </c>
      <c r="P25" s="91">
        <f t="shared" si="0"/>
        <v>74</v>
      </c>
      <c r="Q25" s="29">
        <v>18.8</v>
      </c>
      <c r="R25" s="30">
        <v>0</v>
      </c>
      <c r="S25" s="31">
        <f t="shared" si="1"/>
        <v>18.8</v>
      </c>
      <c r="T25" s="29">
        <v>17.3</v>
      </c>
      <c r="U25" s="30">
        <v>5</v>
      </c>
      <c r="V25" s="31">
        <f t="shared" si="2"/>
        <v>22.3</v>
      </c>
      <c r="W25" s="32">
        <f t="shared" si="3"/>
        <v>1035.9000000000001</v>
      </c>
      <c r="X25" s="94">
        <f t="shared" si="4"/>
        <v>0</v>
      </c>
      <c r="Y25" s="6"/>
      <c r="Z25" s="93"/>
      <c r="AA25" s="93"/>
    </row>
    <row r="26" spans="1:27" ht="21.75" customHeight="1">
      <c r="A26" s="33">
        <f t="shared" si="5"/>
        <v>22</v>
      </c>
      <c r="B26" s="129"/>
      <c r="C26" s="109" t="s">
        <v>85</v>
      </c>
      <c r="D26" s="104" t="s">
        <v>85</v>
      </c>
      <c r="E26" s="98" t="s">
        <v>76</v>
      </c>
      <c r="F26" s="51" t="s">
        <v>293</v>
      </c>
      <c r="G26" s="64">
        <v>2008</v>
      </c>
      <c r="H26" s="64">
        <v>2009</v>
      </c>
      <c r="I26" s="64">
        <v>2008</v>
      </c>
      <c r="J26" s="70">
        <f>VLOOKUP(G26,Letnice!$A$2:$B$7,2,FALSE)+VLOOKUP(H26,Letnice!$A$2:$B$7,2,FALSE)+VLOOKUP(I26,Letnice!$A$2:$B$7,2,FALSE)</f>
        <v>29</v>
      </c>
      <c r="K26" s="69">
        <f>VLOOKUP(J26,Letnice!$A$16:$B$28,2,FALSE)</f>
        <v>1002</v>
      </c>
      <c r="L26" s="18">
        <v>9</v>
      </c>
      <c r="M26" s="26">
        <v>10</v>
      </c>
      <c r="N26" s="26">
        <v>22</v>
      </c>
      <c r="O26" s="26">
        <v>36</v>
      </c>
      <c r="P26" s="91">
        <f t="shared" si="0"/>
        <v>77</v>
      </c>
      <c r="Q26" s="29">
        <v>18.2</v>
      </c>
      <c r="R26" s="30">
        <v>5</v>
      </c>
      <c r="S26" s="31">
        <f t="shared" si="1"/>
        <v>23.2</v>
      </c>
      <c r="T26" s="29">
        <v>20.6</v>
      </c>
      <c r="U26" s="30">
        <v>0</v>
      </c>
      <c r="V26" s="31">
        <f t="shared" si="2"/>
        <v>20.6</v>
      </c>
      <c r="W26" s="32">
        <f t="shared" si="3"/>
        <v>1035.2</v>
      </c>
      <c r="X26" s="94">
        <f t="shared" si="4"/>
        <v>0</v>
      </c>
      <c r="Y26" s="6"/>
      <c r="Z26" s="93"/>
      <c r="AA26" s="93"/>
    </row>
    <row r="27" spans="1:27" ht="21.75" customHeight="1">
      <c r="A27" s="33">
        <f t="shared" si="5"/>
        <v>23</v>
      </c>
      <c r="B27" s="129"/>
      <c r="C27" s="109" t="s">
        <v>116</v>
      </c>
      <c r="D27" s="104" t="s">
        <v>85</v>
      </c>
      <c r="E27" s="98" t="s">
        <v>76</v>
      </c>
      <c r="F27" s="51" t="s">
        <v>188</v>
      </c>
      <c r="G27" s="64">
        <v>2007</v>
      </c>
      <c r="H27" s="64">
        <v>2007</v>
      </c>
      <c r="I27" s="64">
        <v>2009</v>
      </c>
      <c r="J27" s="70">
        <f>VLOOKUP(G27,Letnice!$A$2:$B$7,2,FALSE)+VLOOKUP(H27,Letnice!$A$2:$B$7,2,FALSE)+VLOOKUP(I27,Letnice!$A$2:$B$7,2,FALSE)</f>
        <v>31</v>
      </c>
      <c r="K27" s="69">
        <f>VLOOKUP(J27,Letnice!$A$16:$B$28,2,FALSE)</f>
        <v>1001</v>
      </c>
      <c r="L27" s="18">
        <v>10</v>
      </c>
      <c r="M27" s="26">
        <v>8</v>
      </c>
      <c r="N27" s="26">
        <v>21</v>
      </c>
      <c r="O27" s="26">
        <v>45</v>
      </c>
      <c r="P27" s="91">
        <f t="shared" si="0"/>
        <v>84</v>
      </c>
      <c r="Q27" s="29">
        <v>20</v>
      </c>
      <c r="R27" s="30">
        <v>10</v>
      </c>
      <c r="S27" s="31">
        <f t="shared" si="1"/>
        <v>30</v>
      </c>
      <c r="T27" s="29">
        <v>20.100000000000001</v>
      </c>
      <c r="U27" s="30">
        <v>0</v>
      </c>
      <c r="V27" s="31">
        <f t="shared" si="2"/>
        <v>20.100000000000001</v>
      </c>
      <c r="W27" s="32">
        <f t="shared" si="3"/>
        <v>1034.9000000000001</v>
      </c>
      <c r="X27" s="94">
        <f t="shared" si="4"/>
        <v>0</v>
      </c>
      <c r="Y27" s="6"/>
      <c r="Z27" s="93"/>
      <c r="AA27" s="93"/>
    </row>
    <row r="28" spans="1:27" ht="21.75" customHeight="1">
      <c r="A28" s="33">
        <f t="shared" si="5"/>
        <v>24</v>
      </c>
      <c r="B28" s="129"/>
      <c r="C28" s="109" t="s">
        <v>163</v>
      </c>
      <c r="D28" s="104" t="s">
        <v>99</v>
      </c>
      <c r="E28" s="98" t="s">
        <v>76</v>
      </c>
      <c r="F28" s="51" t="s">
        <v>197</v>
      </c>
      <c r="G28" s="64">
        <v>2008</v>
      </c>
      <c r="H28" s="64">
        <v>2008</v>
      </c>
      <c r="I28" s="64">
        <v>2007</v>
      </c>
      <c r="J28" s="70">
        <f>VLOOKUP(G28,Letnice!$A$2:$B$7,2,FALSE)+VLOOKUP(H28,Letnice!$A$2:$B$7,2,FALSE)+VLOOKUP(I28,Letnice!$A$2:$B$7,2,FALSE)</f>
        <v>31</v>
      </c>
      <c r="K28" s="69">
        <f>VLOOKUP(J28,Letnice!$A$16:$B$28,2,FALSE)</f>
        <v>1001</v>
      </c>
      <c r="L28" s="18">
        <v>10</v>
      </c>
      <c r="M28" s="26">
        <v>5</v>
      </c>
      <c r="N28" s="26">
        <v>16</v>
      </c>
      <c r="O28" s="26">
        <v>45</v>
      </c>
      <c r="P28" s="91">
        <f t="shared" si="0"/>
        <v>76</v>
      </c>
      <c r="Q28" s="29">
        <v>23.6</v>
      </c>
      <c r="R28" s="30">
        <v>0</v>
      </c>
      <c r="S28" s="31">
        <f t="shared" si="1"/>
        <v>23.6</v>
      </c>
      <c r="T28" s="29">
        <v>18.600000000000001</v>
      </c>
      <c r="U28" s="30">
        <v>0</v>
      </c>
      <c r="V28" s="31">
        <f t="shared" si="2"/>
        <v>18.600000000000001</v>
      </c>
      <c r="W28" s="32">
        <f t="shared" si="3"/>
        <v>1034.8000000000002</v>
      </c>
      <c r="X28" s="94">
        <f t="shared" si="4"/>
        <v>0</v>
      </c>
      <c r="Y28" s="6"/>
      <c r="Z28" s="93"/>
      <c r="AA28" s="93"/>
    </row>
    <row r="29" spans="1:27" ht="21.75" customHeight="1">
      <c r="A29" s="33">
        <f t="shared" si="5"/>
        <v>25</v>
      </c>
      <c r="B29" s="129"/>
      <c r="C29" s="109" t="s">
        <v>54</v>
      </c>
      <c r="D29" s="104" t="s">
        <v>55</v>
      </c>
      <c r="E29" s="98" t="s">
        <v>76</v>
      </c>
      <c r="F29" s="51" t="s">
        <v>169</v>
      </c>
      <c r="G29" s="64">
        <v>2008</v>
      </c>
      <c r="H29" s="64">
        <v>2008</v>
      </c>
      <c r="I29" s="64">
        <v>2009</v>
      </c>
      <c r="J29" s="70">
        <f>VLOOKUP(G29,Letnice!$A$2:$B$7,2,FALSE)+VLOOKUP(H29,Letnice!$A$2:$B$7,2,FALSE)+VLOOKUP(I29,Letnice!$A$2:$B$7,2,FALSE)</f>
        <v>29</v>
      </c>
      <c r="K29" s="69">
        <f>VLOOKUP(J29,Letnice!$A$16:$B$28,2,FALSE)</f>
        <v>1002</v>
      </c>
      <c r="L29" s="18">
        <v>10</v>
      </c>
      <c r="M29" s="26">
        <v>10</v>
      </c>
      <c r="N29" s="26">
        <v>24</v>
      </c>
      <c r="O29" s="26">
        <v>36</v>
      </c>
      <c r="P29" s="91">
        <f t="shared" si="0"/>
        <v>80</v>
      </c>
      <c r="Q29" s="29">
        <v>16.100000000000001</v>
      </c>
      <c r="R29" s="30">
        <v>10</v>
      </c>
      <c r="S29" s="31">
        <f t="shared" si="1"/>
        <v>26.1</v>
      </c>
      <c r="T29" s="29">
        <v>21.2</v>
      </c>
      <c r="U29" s="30">
        <v>0</v>
      </c>
      <c r="V29" s="31">
        <f t="shared" si="2"/>
        <v>21.2</v>
      </c>
      <c r="W29" s="32">
        <f t="shared" si="3"/>
        <v>1034.7</v>
      </c>
      <c r="X29" s="94">
        <f t="shared" si="4"/>
        <v>0</v>
      </c>
      <c r="Y29" s="6"/>
      <c r="Z29" s="93"/>
      <c r="AA29" s="93"/>
    </row>
    <row r="30" spans="1:27" ht="21.75" customHeight="1">
      <c r="A30" s="33">
        <f t="shared" si="5"/>
        <v>26</v>
      </c>
      <c r="B30" s="129"/>
      <c r="C30" s="109" t="s">
        <v>77</v>
      </c>
      <c r="D30" s="104" t="s">
        <v>78</v>
      </c>
      <c r="E30" s="98" t="s">
        <v>76</v>
      </c>
      <c r="F30" s="51" t="s">
        <v>168</v>
      </c>
      <c r="G30" s="64">
        <v>2008</v>
      </c>
      <c r="H30" s="64">
        <v>2008</v>
      </c>
      <c r="I30" s="64">
        <v>2007</v>
      </c>
      <c r="J30" s="70">
        <f>VLOOKUP(G30,Letnice!$A$2:$B$7,2,FALSE)+VLOOKUP(H30,Letnice!$A$2:$B$7,2,FALSE)+VLOOKUP(I30,Letnice!$A$2:$B$7,2,FALSE)</f>
        <v>31</v>
      </c>
      <c r="K30" s="69">
        <f>VLOOKUP(J30,Letnice!$A$16:$B$28,2,FALSE)</f>
        <v>1001</v>
      </c>
      <c r="L30" s="18">
        <v>10</v>
      </c>
      <c r="M30" s="26">
        <v>9</v>
      </c>
      <c r="N30" s="26">
        <v>24</v>
      </c>
      <c r="O30" s="26">
        <v>42</v>
      </c>
      <c r="P30" s="91">
        <f t="shared" si="0"/>
        <v>85</v>
      </c>
      <c r="Q30" s="29">
        <v>22.9</v>
      </c>
      <c r="R30" s="30">
        <v>0</v>
      </c>
      <c r="S30" s="31">
        <f t="shared" si="1"/>
        <v>22.9</v>
      </c>
      <c r="T30" s="29">
        <v>20.2</v>
      </c>
      <c r="U30" s="30">
        <v>10</v>
      </c>
      <c r="V30" s="31">
        <f t="shared" si="2"/>
        <v>30.2</v>
      </c>
      <c r="W30" s="32">
        <f t="shared" si="3"/>
        <v>1032.8999999999999</v>
      </c>
      <c r="X30" s="94">
        <f t="shared" si="4"/>
        <v>0</v>
      </c>
      <c r="Y30" s="6"/>
      <c r="Z30" s="93"/>
      <c r="AA30" s="93"/>
    </row>
    <row r="31" spans="1:27" ht="21.75" customHeight="1">
      <c r="A31" s="33">
        <f t="shared" si="5"/>
        <v>27</v>
      </c>
      <c r="B31" s="129"/>
      <c r="C31" s="109" t="s">
        <v>157</v>
      </c>
      <c r="D31" s="104" t="s">
        <v>57</v>
      </c>
      <c r="E31" s="98" t="s">
        <v>76</v>
      </c>
      <c r="F31" s="51" t="s">
        <v>187</v>
      </c>
      <c r="G31" s="64">
        <v>2010</v>
      </c>
      <c r="H31" s="64">
        <v>2009</v>
      </c>
      <c r="I31" s="64">
        <v>2010</v>
      </c>
      <c r="J31" s="70">
        <f>VLOOKUP(G31,Letnice!$A$2:$B$7,2,FALSE)+VLOOKUP(H31,Letnice!$A$2:$B$7,2,FALSE)+VLOOKUP(I31,Letnice!$A$2:$B$7,2,FALSE)</f>
        <v>25</v>
      </c>
      <c r="K31" s="69">
        <f>VLOOKUP(J31,Letnice!$A$16:$B$28,2,FALSE)</f>
        <v>1003</v>
      </c>
      <c r="L31" s="18">
        <v>10</v>
      </c>
      <c r="M31" s="26">
        <v>10</v>
      </c>
      <c r="N31" s="26">
        <v>20</v>
      </c>
      <c r="O31" s="26">
        <v>33</v>
      </c>
      <c r="P31" s="91">
        <f t="shared" si="0"/>
        <v>73</v>
      </c>
      <c r="Q31" s="29">
        <v>20.399999999999999</v>
      </c>
      <c r="R31" s="30">
        <v>0</v>
      </c>
      <c r="S31" s="31">
        <f t="shared" si="1"/>
        <v>20.399999999999999</v>
      </c>
      <c r="T31" s="29">
        <v>18.3</v>
      </c>
      <c r="U31" s="30">
        <v>5</v>
      </c>
      <c r="V31" s="31">
        <f t="shared" si="2"/>
        <v>23.3</v>
      </c>
      <c r="W31" s="32">
        <f t="shared" si="3"/>
        <v>1032.3</v>
      </c>
      <c r="X31" s="94">
        <f t="shared" si="4"/>
        <v>0</v>
      </c>
      <c r="Y31" s="6"/>
      <c r="Z31" s="93"/>
      <c r="AA31" s="93"/>
    </row>
    <row r="32" spans="1:27" ht="21.75" customHeight="1">
      <c r="A32" s="33">
        <f t="shared" si="5"/>
        <v>28</v>
      </c>
      <c r="B32" s="129"/>
      <c r="C32" s="109" t="s">
        <v>147</v>
      </c>
      <c r="D32" s="104" t="s">
        <v>75</v>
      </c>
      <c r="E32" s="98" t="s">
        <v>76</v>
      </c>
      <c r="F32" s="51" t="s">
        <v>213</v>
      </c>
      <c r="G32" s="64">
        <v>2008</v>
      </c>
      <c r="H32" s="64">
        <v>2007</v>
      </c>
      <c r="I32" s="64">
        <v>2010</v>
      </c>
      <c r="J32" s="70">
        <f>VLOOKUP(G32,Letnice!$A$2:$B$7,2,FALSE)+VLOOKUP(H32,Letnice!$A$2:$B$7,2,FALSE)+VLOOKUP(I32,Letnice!$A$2:$B$7,2,FALSE)</f>
        <v>29</v>
      </c>
      <c r="K32" s="69">
        <f>VLOOKUP(J32,Letnice!$A$16:$B$28,2,FALSE)</f>
        <v>1002</v>
      </c>
      <c r="L32" s="18">
        <v>8</v>
      </c>
      <c r="M32" s="26">
        <v>7</v>
      </c>
      <c r="N32" s="26">
        <v>17</v>
      </c>
      <c r="O32" s="26">
        <v>42</v>
      </c>
      <c r="P32" s="91">
        <f t="shared" si="0"/>
        <v>74</v>
      </c>
      <c r="Q32" s="29">
        <v>22.5</v>
      </c>
      <c r="R32" s="30">
        <v>0</v>
      </c>
      <c r="S32" s="31">
        <f t="shared" si="1"/>
        <v>22.5</v>
      </c>
      <c r="T32" s="29">
        <v>16.8</v>
      </c>
      <c r="U32" s="30">
        <v>5</v>
      </c>
      <c r="V32" s="31">
        <f t="shared" si="2"/>
        <v>21.8</v>
      </c>
      <c r="W32" s="32">
        <f t="shared" si="3"/>
        <v>1031.7</v>
      </c>
      <c r="X32" s="94">
        <f t="shared" si="4"/>
        <v>0</v>
      </c>
      <c r="Y32" s="6"/>
      <c r="Z32" s="93"/>
      <c r="AA32" s="93"/>
    </row>
    <row r="33" spans="1:27" ht="21.75" customHeight="1">
      <c r="A33" s="33">
        <f t="shared" si="5"/>
        <v>29</v>
      </c>
      <c r="B33" s="129"/>
      <c r="C33" s="109" t="s">
        <v>89</v>
      </c>
      <c r="D33" s="104" t="s">
        <v>87</v>
      </c>
      <c r="E33" s="98" t="s">
        <v>76</v>
      </c>
      <c r="F33" s="51" t="s">
        <v>173</v>
      </c>
      <c r="G33" s="64">
        <v>2009</v>
      </c>
      <c r="H33" s="64">
        <v>2009</v>
      </c>
      <c r="I33" s="64">
        <v>2011</v>
      </c>
      <c r="J33" s="70">
        <f>VLOOKUP(G33,Letnice!$A$2:$B$7,2,FALSE)+VLOOKUP(H33,Letnice!$A$2:$B$7,2,FALSE)+VLOOKUP(I33,Letnice!$A$2:$B$7,2,FALSE)</f>
        <v>25</v>
      </c>
      <c r="K33" s="69">
        <f>VLOOKUP(J33,Letnice!$A$16:$B$28,2,FALSE)</f>
        <v>1003</v>
      </c>
      <c r="L33" s="18">
        <v>10</v>
      </c>
      <c r="M33" s="26">
        <v>8</v>
      </c>
      <c r="N33" s="26">
        <v>23</v>
      </c>
      <c r="O33" s="26">
        <v>45</v>
      </c>
      <c r="P33" s="91">
        <f t="shared" si="0"/>
        <v>86</v>
      </c>
      <c r="Q33" s="29">
        <v>20.2</v>
      </c>
      <c r="R33" s="30">
        <v>20</v>
      </c>
      <c r="S33" s="31">
        <f t="shared" si="1"/>
        <v>40.200000000000003</v>
      </c>
      <c r="T33" s="29">
        <v>18.3</v>
      </c>
      <c r="U33" s="30">
        <v>0</v>
      </c>
      <c r="V33" s="31">
        <f t="shared" si="2"/>
        <v>18.3</v>
      </c>
      <c r="W33" s="32">
        <f t="shared" si="3"/>
        <v>1030.5</v>
      </c>
      <c r="X33" s="94">
        <f t="shared" si="4"/>
        <v>0</v>
      </c>
      <c r="Y33" s="6"/>
      <c r="Z33" s="93"/>
      <c r="AA33" s="93"/>
    </row>
    <row r="34" spans="1:27" ht="21.75" customHeight="1">
      <c r="A34" s="33">
        <f t="shared" si="5"/>
        <v>30</v>
      </c>
      <c r="B34" s="129"/>
      <c r="C34" s="109" t="s">
        <v>86</v>
      </c>
      <c r="D34" s="104" t="s">
        <v>87</v>
      </c>
      <c r="E34" s="98" t="s">
        <v>76</v>
      </c>
      <c r="F34" s="51" t="s">
        <v>171</v>
      </c>
      <c r="G34" s="64">
        <v>2008</v>
      </c>
      <c r="H34" s="64">
        <v>2008</v>
      </c>
      <c r="I34" s="64">
        <v>2009</v>
      </c>
      <c r="J34" s="70">
        <f>VLOOKUP(G34,Letnice!$A$2:$B$7,2,FALSE)+VLOOKUP(H34,Letnice!$A$2:$B$7,2,FALSE)+VLOOKUP(I34,Letnice!$A$2:$B$7,2,FALSE)</f>
        <v>29</v>
      </c>
      <c r="K34" s="69">
        <f>VLOOKUP(J34,Letnice!$A$16:$B$28,2,FALSE)</f>
        <v>1002</v>
      </c>
      <c r="L34" s="18">
        <v>10</v>
      </c>
      <c r="M34" s="26">
        <v>10</v>
      </c>
      <c r="N34" s="26">
        <v>19</v>
      </c>
      <c r="O34" s="26">
        <v>42</v>
      </c>
      <c r="P34" s="91">
        <f t="shared" si="0"/>
        <v>81</v>
      </c>
      <c r="Q34" s="29">
        <v>17.100000000000001</v>
      </c>
      <c r="R34" s="30">
        <v>10</v>
      </c>
      <c r="S34" s="31">
        <f t="shared" si="1"/>
        <v>27.1</v>
      </c>
      <c r="T34" s="29">
        <v>16.3</v>
      </c>
      <c r="U34" s="30">
        <v>10</v>
      </c>
      <c r="V34" s="31">
        <f t="shared" si="2"/>
        <v>26.3</v>
      </c>
      <c r="W34" s="32">
        <f t="shared" si="3"/>
        <v>1029.6000000000001</v>
      </c>
      <c r="X34" s="94">
        <f t="shared" si="4"/>
        <v>1</v>
      </c>
      <c r="Y34" s="6"/>
      <c r="Z34" s="93"/>
      <c r="AA34" s="93"/>
    </row>
    <row r="35" spans="1:27" ht="21.75" customHeight="1">
      <c r="A35" s="33">
        <v>31</v>
      </c>
      <c r="B35" s="129"/>
      <c r="C35" s="109" t="s">
        <v>123</v>
      </c>
      <c r="D35" s="104" t="s">
        <v>60</v>
      </c>
      <c r="E35" s="98" t="s">
        <v>76</v>
      </c>
      <c r="F35" s="51" t="s">
        <v>194</v>
      </c>
      <c r="G35" s="64">
        <v>2010</v>
      </c>
      <c r="H35" s="64">
        <v>2010</v>
      </c>
      <c r="I35" s="64">
        <v>2007</v>
      </c>
      <c r="J35" s="70">
        <f>VLOOKUP(G35,Letnice!$A$2:$B$7,2,FALSE)+VLOOKUP(H35,Letnice!$A$2:$B$7,2,FALSE)+VLOOKUP(I35,Letnice!$A$2:$B$7,2,FALSE)</f>
        <v>27</v>
      </c>
      <c r="K35" s="69">
        <f>VLOOKUP(J35,Letnice!$A$16:$B$28,2,FALSE)</f>
        <v>1002</v>
      </c>
      <c r="L35" s="18">
        <v>6</v>
      </c>
      <c r="M35" s="26">
        <v>8</v>
      </c>
      <c r="N35" s="26">
        <v>19</v>
      </c>
      <c r="O35" s="26">
        <v>33</v>
      </c>
      <c r="P35" s="91">
        <f t="shared" si="0"/>
        <v>66</v>
      </c>
      <c r="Q35" s="29">
        <v>20</v>
      </c>
      <c r="R35" s="30">
        <v>0</v>
      </c>
      <c r="S35" s="31">
        <f t="shared" si="1"/>
        <v>20</v>
      </c>
      <c r="T35" s="29">
        <v>18.399999999999999</v>
      </c>
      <c r="U35" s="30">
        <v>0</v>
      </c>
      <c r="V35" s="31">
        <f t="shared" si="2"/>
        <v>18.399999999999999</v>
      </c>
      <c r="W35" s="32">
        <f t="shared" si="3"/>
        <v>1029.5999999999999</v>
      </c>
      <c r="X35" s="94">
        <f t="shared" si="4"/>
        <v>1</v>
      </c>
      <c r="Y35" s="6"/>
      <c r="Z35" s="93"/>
      <c r="AA35" s="93"/>
    </row>
    <row r="36" spans="1:27" ht="21.75" customHeight="1">
      <c r="A36" s="33">
        <v>32</v>
      </c>
      <c r="B36" s="129"/>
      <c r="C36" s="109" t="s">
        <v>161</v>
      </c>
      <c r="D36" s="104" t="s">
        <v>95</v>
      </c>
      <c r="E36" s="98" t="s">
        <v>76</v>
      </c>
      <c r="F36" s="51" t="s">
        <v>193</v>
      </c>
      <c r="G36" s="64">
        <v>2008</v>
      </c>
      <c r="H36" s="64">
        <v>2007</v>
      </c>
      <c r="I36" s="64">
        <v>2010</v>
      </c>
      <c r="J36" s="70">
        <f>VLOOKUP(G36,Letnice!$A$2:$B$7,2,FALSE)+VLOOKUP(H36,Letnice!$A$2:$B$7,2,FALSE)+VLOOKUP(I36,Letnice!$A$2:$B$7,2,FALSE)</f>
        <v>29</v>
      </c>
      <c r="K36" s="69">
        <f>VLOOKUP(J36,Letnice!$A$16:$B$28,2,FALSE)</f>
        <v>1002</v>
      </c>
      <c r="L36" s="18">
        <v>10</v>
      </c>
      <c r="M36" s="26">
        <v>10</v>
      </c>
      <c r="N36" s="26">
        <v>19</v>
      </c>
      <c r="O36" s="26">
        <v>33</v>
      </c>
      <c r="P36" s="91">
        <f t="shared" si="0"/>
        <v>72</v>
      </c>
      <c r="Q36" s="29">
        <v>21.4</v>
      </c>
      <c r="R36" s="30">
        <v>0</v>
      </c>
      <c r="S36" s="31">
        <f t="shared" si="1"/>
        <v>21.4</v>
      </c>
      <c r="T36" s="29">
        <v>23.3</v>
      </c>
      <c r="U36" s="30">
        <v>0</v>
      </c>
      <c r="V36" s="31">
        <f t="shared" si="2"/>
        <v>23.3</v>
      </c>
      <c r="W36" s="32">
        <f t="shared" si="3"/>
        <v>1029.3</v>
      </c>
      <c r="X36" s="94">
        <f t="shared" si="4"/>
        <v>0</v>
      </c>
      <c r="Y36" s="6"/>
      <c r="Z36" s="93"/>
      <c r="AA36" s="93"/>
    </row>
    <row r="37" spans="1:27" ht="21.75" customHeight="1">
      <c r="A37" s="33">
        <f t="shared" si="5"/>
        <v>33</v>
      </c>
      <c r="B37" s="129"/>
      <c r="C37" s="109" t="s">
        <v>66</v>
      </c>
      <c r="D37" s="104" t="s">
        <v>64</v>
      </c>
      <c r="E37" s="98" t="s">
        <v>76</v>
      </c>
      <c r="F37" s="51" t="s">
        <v>204</v>
      </c>
      <c r="G37" s="64">
        <v>2007</v>
      </c>
      <c r="H37" s="64">
        <v>2007</v>
      </c>
      <c r="I37" s="64">
        <v>2009</v>
      </c>
      <c r="J37" s="70">
        <f>VLOOKUP(G37,Letnice!$A$2:$B$7,2,FALSE)+VLOOKUP(H37,Letnice!$A$2:$B$7,2,FALSE)+VLOOKUP(I37,Letnice!$A$2:$B$7,2,FALSE)</f>
        <v>31</v>
      </c>
      <c r="K37" s="69">
        <f>VLOOKUP(J37,Letnice!$A$16:$B$28,2,FALSE)</f>
        <v>1001</v>
      </c>
      <c r="L37" s="18">
        <v>10</v>
      </c>
      <c r="M37" s="26">
        <v>10</v>
      </c>
      <c r="N37" s="26">
        <v>21</v>
      </c>
      <c r="O37" s="26">
        <v>33</v>
      </c>
      <c r="P37" s="91">
        <f t="shared" ref="P37:P55" si="6">SUM(L37:O37)</f>
        <v>74</v>
      </c>
      <c r="Q37" s="29">
        <v>17</v>
      </c>
      <c r="R37" s="30">
        <v>10</v>
      </c>
      <c r="S37" s="31">
        <f t="shared" ref="S37:S55" si="7">Q37+R37</f>
        <v>27</v>
      </c>
      <c r="T37" s="29">
        <v>18.8</v>
      </c>
      <c r="U37" s="30">
        <v>0</v>
      </c>
      <c r="V37" s="31">
        <f t="shared" ref="V37:V55" si="8">T37+U37</f>
        <v>18.8</v>
      </c>
      <c r="W37" s="32">
        <f t="shared" ref="W37:W55" si="9">K37+SUM(L37:O37)-V37-S37</f>
        <v>1029.2</v>
      </c>
      <c r="X37" s="94">
        <f t="shared" si="4"/>
        <v>0</v>
      </c>
      <c r="Y37" s="6"/>
      <c r="Z37" s="93"/>
      <c r="AA37" s="93"/>
    </row>
    <row r="38" spans="1:27" ht="21.75" customHeight="1">
      <c r="A38" s="33">
        <f t="shared" si="5"/>
        <v>34</v>
      </c>
      <c r="B38" s="129"/>
      <c r="C38" s="109" t="s">
        <v>165</v>
      </c>
      <c r="D38" s="104" t="s">
        <v>62</v>
      </c>
      <c r="E38" s="98" t="s">
        <v>76</v>
      </c>
      <c r="F38" s="51" t="s">
        <v>201</v>
      </c>
      <c r="G38" s="64">
        <v>2009</v>
      </c>
      <c r="H38" s="64">
        <v>2008</v>
      </c>
      <c r="I38" s="64">
        <v>2010</v>
      </c>
      <c r="J38" s="70">
        <f>VLOOKUP(G38,Letnice!$A$2:$B$7,2,FALSE)+VLOOKUP(H38,Letnice!$A$2:$B$7,2,FALSE)+VLOOKUP(I38,Letnice!$A$2:$B$7,2,FALSE)</f>
        <v>27</v>
      </c>
      <c r="K38" s="69">
        <f>VLOOKUP(J38,Letnice!$A$16:$B$28,2,FALSE)</f>
        <v>1002</v>
      </c>
      <c r="L38" s="18">
        <v>9</v>
      </c>
      <c r="M38" s="26">
        <v>9</v>
      </c>
      <c r="N38" s="26">
        <v>17</v>
      </c>
      <c r="O38" s="26">
        <v>39</v>
      </c>
      <c r="P38" s="91">
        <f t="shared" si="6"/>
        <v>74</v>
      </c>
      <c r="Q38" s="29">
        <v>16.5</v>
      </c>
      <c r="R38" s="30">
        <v>15</v>
      </c>
      <c r="S38" s="31">
        <f t="shared" si="7"/>
        <v>31.5</v>
      </c>
      <c r="T38" s="29">
        <v>15.5</v>
      </c>
      <c r="U38" s="30">
        <v>0</v>
      </c>
      <c r="V38" s="31">
        <f t="shared" si="8"/>
        <v>15.5</v>
      </c>
      <c r="W38" s="32">
        <f t="shared" si="9"/>
        <v>1029</v>
      </c>
      <c r="X38" s="94">
        <f t="shared" si="4"/>
        <v>0</v>
      </c>
      <c r="Y38" s="6"/>
      <c r="Z38" s="93"/>
      <c r="AA38" s="93"/>
    </row>
    <row r="39" spans="1:27" ht="21.75" customHeight="1">
      <c r="A39" s="33">
        <f t="shared" si="5"/>
        <v>35</v>
      </c>
      <c r="B39" s="129"/>
      <c r="C39" s="109" t="s">
        <v>140</v>
      </c>
      <c r="D39" s="104" t="s">
        <v>69</v>
      </c>
      <c r="E39" s="98" t="s">
        <v>76</v>
      </c>
      <c r="F39" s="51" t="s">
        <v>210</v>
      </c>
      <c r="G39" s="64">
        <v>2009</v>
      </c>
      <c r="H39" s="64">
        <v>2009</v>
      </c>
      <c r="I39" s="64">
        <v>2008</v>
      </c>
      <c r="J39" s="70">
        <f>VLOOKUP(G39,Letnice!$A$2:$B$7,2,FALSE)+VLOOKUP(H39,Letnice!$A$2:$B$7,2,FALSE)+VLOOKUP(I39,Letnice!$A$2:$B$7,2,FALSE)</f>
        <v>28</v>
      </c>
      <c r="K39" s="69">
        <f>VLOOKUP(J39,Letnice!$A$16:$B$28,2,FALSE)</f>
        <v>1002</v>
      </c>
      <c r="L39" s="18">
        <v>10</v>
      </c>
      <c r="M39" s="26">
        <v>10</v>
      </c>
      <c r="N39" s="26">
        <v>25</v>
      </c>
      <c r="O39" s="26">
        <v>42</v>
      </c>
      <c r="P39" s="91">
        <f t="shared" si="6"/>
        <v>87</v>
      </c>
      <c r="Q39" s="29">
        <v>28</v>
      </c>
      <c r="R39" s="30">
        <v>10</v>
      </c>
      <c r="S39" s="31">
        <f t="shared" si="7"/>
        <v>38</v>
      </c>
      <c r="T39" s="29">
        <v>22.3</v>
      </c>
      <c r="U39" s="30">
        <v>0</v>
      </c>
      <c r="V39" s="31">
        <f t="shared" si="8"/>
        <v>22.3</v>
      </c>
      <c r="W39" s="32">
        <f t="shared" si="9"/>
        <v>1028.7</v>
      </c>
      <c r="X39" s="94">
        <f t="shared" si="4"/>
        <v>0</v>
      </c>
      <c r="Y39" s="6"/>
      <c r="Z39" s="93"/>
      <c r="AA39" s="93"/>
    </row>
    <row r="40" spans="1:27" ht="21.75" customHeight="1">
      <c r="A40" s="33">
        <f t="shared" si="5"/>
        <v>36</v>
      </c>
      <c r="B40" s="129"/>
      <c r="C40" s="109" t="s">
        <v>90</v>
      </c>
      <c r="D40" s="104" t="s">
        <v>87</v>
      </c>
      <c r="E40" s="98" t="s">
        <v>76</v>
      </c>
      <c r="F40" s="51" t="s">
        <v>174</v>
      </c>
      <c r="G40" s="64">
        <v>2008</v>
      </c>
      <c r="H40" s="64">
        <v>2009</v>
      </c>
      <c r="I40" s="64">
        <v>2008</v>
      </c>
      <c r="J40" s="70">
        <f>VLOOKUP(G40,Letnice!$A$2:$B$7,2,FALSE)+VLOOKUP(H40,Letnice!$A$2:$B$7,2,FALSE)+VLOOKUP(I40,Letnice!$A$2:$B$7,2,FALSE)</f>
        <v>29</v>
      </c>
      <c r="K40" s="69">
        <f>VLOOKUP(J40,Letnice!$A$16:$B$28,2,FALSE)</f>
        <v>1002</v>
      </c>
      <c r="L40" s="18">
        <v>10</v>
      </c>
      <c r="M40" s="26">
        <v>10</v>
      </c>
      <c r="N40" s="26">
        <v>20</v>
      </c>
      <c r="O40" s="26">
        <v>36</v>
      </c>
      <c r="P40" s="91">
        <f t="shared" si="6"/>
        <v>76</v>
      </c>
      <c r="Q40" s="29">
        <v>20.7</v>
      </c>
      <c r="R40" s="30">
        <v>15</v>
      </c>
      <c r="S40" s="31">
        <f t="shared" si="7"/>
        <v>35.700000000000003</v>
      </c>
      <c r="T40" s="29">
        <v>18.3</v>
      </c>
      <c r="U40" s="30">
        <v>0</v>
      </c>
      <c r="V40" s="31">
        <f t="shared" si="8"/>
        <v>18.3</v>
      </c>
      <c r="W40" s="32">
        <f t="shared" si="9"/>
        <v>1024</v>
      </c>
      <c r="X40" s="94">
        <f t="shared" si="4"/>
        <v>0</v>
      </c>
      <c r="Y40" s="6"/>
      <c r="Z40" s="93"/>
      <c r="AA40" s="93"/>
    </row>
    <row r="41" spans="1:27" ht="21.75" customHeight="1">
      <c r="A41" s="33">
        <f t="shared" si="5"/>
        <v>37</v>
      </c>
      <c r="B41" s="129"/>
      <c r="C41" s="110" t="s">
        <v>154</v>
      </c>
      <c r="D41" s="105" t="s">
        <v>57</v>
      </c>
      <c r="E41" s="98" t="s">
        <v>76</v>
      </c>
      <c r="F41" s="51" t="s">
        <v>292</v>
      </c>
      <c r="G41" s="64">
        <v>2008</v>
      </c>
      <c r="H41" s="64">
        <v>2009</v>
      </c>
      <c r="I41" s="64">
        <v>2009</v>
      </c>
      <c r="J41" s="70">
        <f>VLOOKUP(G41,Letnice!$A$2:$B$7,2,FALSE)+VLOOKUP(H41,Letnice!$A$2:$B$7,2,FALSE)+VLOOKUP(I41,Letnice!$A$2:$B$7,2,FALSE)</f>
        <v>28</v>
      </c>
      <c r="K41" s="69">
        <f>VLOOKUP(J41,Letnice!$A$16:$B$28,2,FALSE)</f>
        <v>1002</v>
      </c>
      <c r="L41" s="18">
        <v>8</v>
      </c>
      <c r="M41" s="26">
        <v>6</v>
      </c>
      <c r="N41" s="26">
        <v>17</v>
      </c>
      <c r="O41" s="26">
        <v>36</v>
      </c>
      <c r="P41" s="91">
        <f t="shared" si="6"/>
        <v>67</v>
      </c>
      <c r="Q41" s="29">
        <v>30.8</v>
      </c>
      <c r="R41" s="30">
        <v>0</v>
      </c>
      <c r="S41" s="31">
        <f t="shared" si="7"/>
        <v>30.8</v>
      </c>
      <c r="T41" s="29">
        <v>17.8</v>
      </c>
      <c r="U41" s="30">
        <v>0</v>
      </c>
      <c r="V41" s="31">
        <f t="shared" si="8"/>
        <v>17.8</v>
      </c>
      <c r="W41" s="32">
        <f t="shared" si="9"/>
        <v>1020.4000000000001</v>
      </c>
      <c r="X41" s="94">
        <f t="shared" si="4"/>
        <v>0</v>
      </c>
      <c r="Y41" s="6"/>
      <c r="Z41" s="93"/>
      <c r="AA41" s="93"/>
    </row>
    <row r="42" spans="1:27" ht="21.75" customHeight="1">
      <c r="A42" s="33">
        <f t="shared" si="5"/>
        <v>38</v>
      </c>
      <c r="B42" s="129"/>
      <c r="C42" s="109" t="s">
        <v>67</v>
      </c>
      <c r="D42" s="104" t="s">
        <v>64</v>
      </c>
      <c r="E42" s="98" t="s">
        <v>76</v>
      </c>
      <c r="F42" s="51" t="s">
        <v>203</v>
      </c>
      <c r="G42" s="64">
        <v>2012</v>
      </c>
      <c r="H42" s="64">
        <v>2008</v>
      </c>
      <c r="I42" s="64">
        <v>2007</v>
      </c>
      <c r="J42" s="70">
        <f>VLOOKUP(G42,Letnice!$A$2:$B$7,2,FALSE)+VLOOKUP(H42,Letnice!$A$2:$B$7,2,FALSE)+VLOOKUP(I42,Letnice!$A$2:$B$7,2,FALSE)</f>
        <v>28</v>
      </c>
      <c r="K42" s="69">
        <f>VLOOKUP(J42,Letnice!$A$16:$B$28,2,FALSE)</f>
        <v>1002</v>
      </c>
      <c r="L42" s="18">
        <v>8</v>
      </c>
      <c r="M42" s="26">
        <v>10</v>
      </c>
      <c r="N42" s="26">
        <v>17</v>
      </c>
      <c r="O42" s="26">
        <v>27</v>
      </c>
      <c r="P42" s="91">
        <f t="shared" si="6"/>
        <v>62</v>
      </c>
      <c r="Q42" s="29">
        <v>24</v>
      </c>
      <c r="R42" s="30">
        <v>0</v>
      </c>
      <c r="S42" s="31">
        <f t="shared" si="7"/>
        <v>24</v>
      </c>
      <c r="T42" s="29">
        <v>19.7</v>
      </c>
      <c r="U42" s="30">
        <v>0</v>
      </c>
      <c r="V42" s="31">
        <f t="shared" si="8"/>
        <v>19.7</v>
      </c>
      <c r="W42" s="32">
        <f t="shared" si="9"/>
        <v>1020.3</v>
      </c>
      <c r="X42" s="94">
        <f t="shared" si="4"/>
        <v>0</v>
      </c>
      <c r="Y42" s="6"/>
      <c r="Z42" s="93"/>
      <c r="AA42" s="93"/>
    </row>
    <row r="43" spans="1:27" ht="21.75" customHeight="1">
      <c r="A43" s="33">
        <f t="shared" si="5"/>
        <v>39</v>
      </c>
      <c r="B43" s="129"/>
      <c r="C43" s="109" t="s">
        <v>82</v>
      </c>
      <c r="D43" s="104" t="s">
        <v>83</v>
      </c>
      <c r="E43" s="98" t="s">
        <v>76</v>
      </c>
      <c r="F43" s="51" t="s">
        <v>170</v>
      </c>
      <c r="G43" s="64">
        <v>2008</v>
      </c>
      <c r="H43" s="64">
        <v>2007</v>
      </c>
      <c r="I43" s="64">
        <v>2007</v>
      </c>
      <c r="J43" s="70">
        <f>VLOOKUP(G43,Letnice!$A$2:$B$7,2,FALSE)+VLOOKUP(H43,Letnice!$A$2:$B$7,2,FALSE)+VLOOKUP(I43,Letnice!$A$2:$B$7,2,FALSE)</f>
        <v>32</v>
      </c>
      <c r="K43" s="69">
        <f>VLOOKUP(J43,Letnice!$A$16:$B$28,2,FALSE)</f>
        <v>1001</v>
      </c>
      <c r="L43" s="18">
        <v>10</v>
      </c>
      <c r="M43" s="26">
        <v>10</v>
      </c>
      <c r="N43" s="26">
        <v>24</v>
      </c>
      <c r="O43" s="26">
        <v>18</v>
      </c>
      <c r="P43" s="91">
        <f t="shared" si="6"/>
        <v>62</v>
      </c>
      <c r="Q43" s="29">
        <v>22.5</v>
      </c>
      <c r="R43" s="30">
        <v>0</v>
      </c>
      <c r="S43" s="31">
        <f t="shared" si="7"/>
        <v>22.5</v>
      </c>
      <c r="T43" s="29">
        <v>20.3</v>
      </c>
      <c r="U43" s="30">
        <v>0</v>
      </c>
      <c r="V43" s="31">
        <f t="shared" si="8"/>
        <v>20.3</v>
      </c>
      <c r="W43" s="32">
        <f t="shared" si="9"/>
        <v>1020.2</v>
      </c>
      <c r="X43" s="94">
        <f t="shared" si="4"/>
        <v>0</v>
      </c>
      <c r="Y43" s="6"/>
      <c r="Z43" s="93"/>
      <c r="AA43" s="93"/>
    </row>
    <row r="44" spans="1:27" ht="21.75" customHeight="1">
      <c r="A44" s="33">
        <f t="shared" si="5"/>
        <v>40</v>
      </c>
      <c r="B44" s="129"/>
      <c r="C44" s="109" t="s">
        <v>128</v>
      </c>
      <c r="D44" s="104" t="s">
        <v>83</v>
      </c>
      <c r="E44" s="98" t="s">
        <v>76</v>
      </c>
      <c r="F44" s="51" t="s">
        <v>199</v>
      </c>
      <c r="G44" s="64">
        <v>2010</v>
      </c>
      <c r="H44" s="64">
        <v>2008</v>
      </c>
      <c r="I44" s="64">
        <v>2008</v>
      </c>
      <c r="J44" s="70">
        <f>VLOOKUP(G44,Letnice!$A$2:$B$7,2,FALSE)+VLOOKUP(H44,Letnice!$A$2:$B$7,2,FALSE)+VLOOKUP(I44,Letnice!$A$2:$B$7,2,FALSE)</f>
        <v>28</v>
      </c>
      <c r="K44" s="69">
        <f>VLOOKUP(J44,Letnice!$A$16:$B$28,2,FALSE)</f>
        <v>1002</v>
      </c>
      <c r="L44" s="18">
        <v>9</v>
      </c>
      <c r="M44" s="26">
        <v>10</v>
      </c>
      <c r="N44" s="26">
        <v>23</v>
      </c>
      <c r="O44" s="26">
        <v>39</v>
      </c>
      <c r="P44" s="91">
        <f t="shared" si="6"/>
        <v>81</v>
      </c>
      <c r="Q44" s="29">
        <v>45.6</v>
      </c>
      <c r="R44" s="30">
        <v>0</v>
      </c>
      <c r="S44" s="31">
        <f t="shared" si="7"/>
        <v>45.6</v>
      </c>
      <c r="T44" s="29">
        <v>20.7</v>
      </c>
      <c r="U44" s="30">
        <v>0</v>
      </c>
      <c r="V44" s="31">
        <f t="shared" si="8"/>
        <v>20.7</v>
      </c>
      <c r="W44" s="32">
        <f t="shared" si="9"/>
        <v>1016.6999999999999</v>
      </c>
      <c r="X44" s="94">
        <f t="shared" si="4"/>
        <v>0</v>
      </c>
      <c r="Y44" s="6"/>
      <c r="Z44" s="93"/>
      <c r="AA44" s="93"/>
    </row>
    <row r="45" spans="1:27" ht="21.75" customHeight="1">
      <c r="A45" s="33">
        <f t="shared" si="5"/>
        <v>41</v>
      </c>
      <c r="B45" s="129"/>
      <c r="C45" s="109" t="s">
        <v>159</v>
      </c>
      <c r="D45" s="104" t="s">
        <v>60</v>
      </c>
      <c r="E45" s="98" t="s">
        <v>76</v>
      </c>
      <c r="F45" s="51" t="s">
        <v>191</v>
      </c>
      <c r="G45" s="64">
        <v>2010</v>
      </c>
      <c r="H45" s="64">
        <v>2010</v>
      </c>
      <c r="I45" s="64">
        <v>2010</v>
      </c>
      <c r="J45" s="70">
        <f>VLOOKUP(G45,Letnice!$A$2:$B$7,2,FALSE)+VLOOKUP(H45,Letnice!$A$2:$B$7,2,FALSE)+VLOOKUP(I45,Letnice!$A$2:$B$7,2,FALSE)</f>
        <v>24</v>
      </c>
      <c r="K45" s="69">
        <f>VLOOKUP(J45,Letnice!$A$16:$B$28,2,FALSE)</f>
        <v>1003</v>
      </c>
      <c r="L45" s="18">
        <v>10</v>
      </c>
      <c r="M45" s="26">
        <v>10</v>
      </c>
      <c r="N45" s="26">
        <v>25</v>
      </c>
      <c r="O45" s="26">
        <v>18</v>
      </c>
      <c r="P45" s="91">
        <f t="shared" si="6"/>
        <v>63</v>
      </c>
      <c r="Q45" s="29">
        <v>25.5</v>
      </c>
      <c r="R45" s="30">
        <v>5</v>
      </c>
      <c r="S45" s="31">
        <f t="shared" si="7"/>
        <v>30.5</v>
      </c>
      <c r="T45" s="29">
        <v>19.2</v>
      </c>
      <c r="U45" s="30">
        <v>0</v>
      </c>
      <c r="V45" s="31">
        <f t="shared" si="8"/>
        <v>19.2</v>
      </c>
      <c r="W45" s="32">
        <f t="shared" si="9"/>
        <v>1016.3</v>
      </c>
      <c r="X45" s="94">
        <f t="shared" si="4"/>
        <v>0</v>
      </c>
      <c r="Y45" s="6"/>
      <c r="Z45" s="93"/>
      <c r="AA45" s="93"/>
    </row>
    <row r="46" spans="1:27" ht="21.75" customHeight="1">
      <c r="A46" s="33">
        <f t="shared" si="5"/>
        <v>42</v>
      </c>
      <c r="B46" s="129"/>
      <c r="C46" s="109" t="s">
        <v>167</v>
      </c>
      <c r="D46" s="104" t="s">
        <v>65</v>
      </c>
      <c r="E46" s="98" t="s">
        <v>76</v>
      </c>
      <c r="F46" s="51" t="s">
        <v>206</v>
      </c>
      <c r="G46" s="64">
        <v>2007</v>
      </c>
      <c r="H46" s="64">
        <v>2007</v>
      </c>
      <c r="I46" s="64">
        <v>2011</v>
      </c>
      <c r="J46" s="70">
        <f>VLOOKUP(G46,Letnice!$A$2:$B$7,2,FALSE)+VLOOKUP(H46,Letnice!$A$2:$B$7,2,FALSE)+VLOOKUP(I46,Letnice!$A$2:$B$7,2,FALSE)</f>
        <v>29</v>
      </c>
      <c r="K46" s="69">
        <f>VLOOKUP(J46,Letnice!$A$16:$B$28,2,FALSE)</f>
        <v>1002</v>
      </c>
      <c r="L46" s="18">
        <v>10</v>
      </c>
      <c r="M46" s="26">
        <v>10</v>
      </c>
      <c r="N46" s="26">
        <v>22</v>
      </c>
      <c r="O46" s="26">
        <v>27</v>
      </c>
      <c r="P46" s="91">
        <f t="shared" si="6"/>
        <v>69</v>
      </c>
      <c r="Q46" s="29">
        <v>35</v>
      </c>
      <c r="R46" s="30">
        <v>0</v>
      </c>
      <c r="S46" s="31">
        <f t="shared" si="7"/>
        <v>35</v>
      </c>
      <c r="T46" s="29">
        <v>20.3</v>
      </c>
      <c r="U46" s="30">
        <v>0</v>
      </c>
      <c r="V46" s="31">
        <f t="shared" si="8"/>
        <v>20.3</v>
      </c>
      <c r="W46" s="32">
        <f t="shared" si="9"/>
        <v>1015.7</v>
      </c>
      <c r="X46" s="94">
        <f t="shared" si="4"/>
        <v>0</v>
      </c>
      <c r="Y46" s="6"/>
      <c r="Z46" s="93"/>
      <c r="AA46" s="93"/>
    </row>
    <row r="47" spans="1:27" ht="21.75" customHeight="1">
      <c r="A47" s="33">
        <f t="shared" si="5"/>
        <v>43</v>
      </c>
      <c r="B47" s="129"/>
      <c r="C47" s="111" t="s">
        <v>160</v>
      </c>
      <c r="D47" s="107" t="s">
        <v>60</v>
      </c>
      <c r="E47" s="98" t="s">
        <v>76</v>
      </c>
      <c r="F47" s="51" t="s">
        <v>192</v>
      </c>
      <c r="G47" s="64">
        <v>2009</v>
      </c>
      <c r="H47" s="64">
        <v>2009</v>
      </c>
      <c r="I47" s="64">
        <v>2011</v>
      </c>
      <c r="J47" s="70">
        <f>VLOOKUP(G47,Letnice!$A$2:$B$7,2,FALSE)+VLOOKUP(H47,Letnice!$A$2:$B$7,2,FALSE)+VLOOKUP(I47,Letnice!$A$2:$B$7,2,FALSE)</f>
        <v>25</v>
      </c>
      <c r="K47" s="69">
        <f>VLOOKUP(J47,Letnice!$A$16:$B$28,2,FALSE)</f>
        <v>1003</v>
      </c>
      <c r="L47" s="18">
        <v>8</v>
      </c>
      <c r="M47" s="26">
        <v>9</v>
      </c>
      <c r="N47" s="26">
        <v>21</v>
      </c>
      <c r="O47" s="26">
        <v>18</v>
      </c>
      <c r="P47" s="91">
        <f t="shared" si="6"/>
        <v>56</v>
      </c>
      <c r="Q47" s="29">
        <v>23.1</v>
      </c>
      <c r="R47" s="30">
        <v>0</v>
      </c>
      <c r="S47" s="31">
        <f t="shared" si="7"/>
        <v>23.1</v>
      </c>
      <c r="T47" s="29">
        <v>23.2</v>
      </c>
      <c r="U47" s="30">
        <v>0</v>
      </c>
      <c r="V47" s="31">
        <f t="shared" si="8"/>
        <v>23.2</v>
      </c>
      <c r="W47" s="32">
        <f t="shared" si="9"/>
        <v>1012.6999999999999</v>
      </c>
      <c r="X47" s="94">
        <f t="shared" si="4"/>
        <v>0</v>
      </c>
      <c r="Y47" s="6"/>
      <c r="Z47" s="93"/>
      <c r="AA47" s="93"/>
    </row>
    <row r="48" spans="1:27" ht="21.75" customHeight="1">
      <c r="A48" s="33">
        <f t="shared" si="5"/>
        <v>44</v>
      </c>
      <c r="B48" s="18"/>
      <c r="C48" s="113" t="s">
        <v>152</v>
      </c>
      <c r="D48" s="108" t="s">
        <v>57</v>
      </c>
      <c r="E48" s="98" t="s">
        <v>76</v>
      </c>
      <c r="F48" s="51" t="s">
        <v>183</v>
      </c>
      <c r="G48" s="64">
        <v>2007</v>
      </c>
      <c r="H48" s="64">
        <v>2011</v>
      </c>
      <c r="I48" s="64">
        <v>2011</v>
      </c>
      <c r="J48" s="70">
        <f>VLOOKUP(G48,Letnice!$A$2:$B$7,2,FALSE)+VLOOKUP(H48,Letnice!$A$2:$B$7,2,FALSE)+VLOOKUP(I48,Letnice!$A$2:$B$7,2,FALSE)</f>
        <v>25</v>
      </c>
      <c r="K48" s="69">
        <f>VLOOKUP(J48,Letnice!$A$16:$B$28,2,FALSE)</f>
        <v>1003</v>
      </c>
      <c r="L48" s="18">
        <v>9</v>
      </c>
      <c r="M48" s="26">
        <v>9</v>
      </c>
      <c r="N48" s="26">
        <v>13</v>
      </c>
      <c r="O48" s="26">
        <v>30</v>
      </c>
      <c r="P48" s="91">
        <f t="shared" si="6"/>
        <v>61</v>
      </c>
      <c r="Q48" s="29">
        <v>25.9</v>
      </c>
      <c r="R48" s="30">
        <v>10</v>
      </c>
      <c r="S48" s="31">
        <f t="shared" si="7"/>
        <v>35.9</v>
      </c>
      <c r="T48" s="29">
        <v>20.8</v>
      </c>
      <c r="U48" s="30">
        <v>0</v>
      </c>
      <c r="V48" s="31">
        <f t="shared" si="8"/>
        <v>20.8</v>
      </c>
      <c r="W48" s="32">
        <f t="shared" si="9"/>
        <v>1007.3000000000001</v>
      </c>
      <c r="X48" s="94">
        <f t="shared" si="4"/>
        <v>0</v>
      </c>
      <c r="Y48" s="6"/>
      <c r="Z48" s="93"/>
      <c r="AA48" s="93"/>
    </row>
    <row r="49" spans="1:27" ht="21.75" customHeight="1">
      <c r="A49" s="33">
        <f t="shared" si="5"/>
        <v>45</v>
      </c>
      <c r="B49" s="18"/>
      <c r="C49" s="109" t="s">
        <v>129</v>
      </c>
      <c r="D49" s="104" t="s">
        <v>83</v>
      </c>
      <c r="E49" s="98" t="s">
        <v>76</v>
      </c>
      <c r="F49" s="51" t="s">
        <v>294</v>
      </c>
      <c r="G49" s="64">
        <v>2007</v>
      </c>
      <c r="H49" s="64">
        <v>2007</v>
      </c>
      <c r="I49" s="64">
        <v>2009</v>
      </c>
      <c r="J49" s="70">
        <f>VLOOKUP(G49,Letnice!$A$2:$B$7,2,FALSE)+VLOOKUP(H49,Letnice!$A$2:$B$7,2,FALSE)+VLOOKUP(I49,Letnice!$A$2:$B$7,2,FALSE)</f>
        <v>31</v>
      </c>
      <c r="K49" s="69">
        <f>VLOOKUP(J49,Letnice!$A$16:$B$28,2,FALSE)</f>
        <v>1001</v>
      </c>
      <c r="L49" s="18">
        <v>10</v>
      </c>
      <c r="M49" s="26">
        <v>10</v>
      </c>
      <c r="N49" s="26">
        <v>25</v>
      </c>
      <c r="O49" s="26">
        <v>9</v>
      </c>
      <c r="P49" s="91">
        <f t="shared" si="6"/>
        <v>54</v>
      </c>
      <c r="Q49" s="29">
        <v>19</v>
      </c>
      <c r="R49" s="30">
        <v>10</v>
      </c>
      <c r="S49" s="31">
        <f t="shared" si="7"/>
        <v>29</v>
      </c>
      <c r="T49" s="29">
        <v>21.5</v>
      </c>
      <c r="U49" s="30">
        <v>0</v>
      </c>
      <c r="V49" s="31">
        <f t="shared" si="8"/>
        <v>21.5</v>
      </c>
      <c r="W49" s="32">
        <f t="shared" si="9"/>
        <v>1004.5</v>
      </c>
      <c r="X49" s="94">
        <f t="shared" si="4"/>
        <v>0</v>
      </c>
      <c r="Y49" s="6"/>
      <c r="Z49" s="93"/>
      <c r="AA49" s="93"/>
    </row>
    <row r="50" spans="1:27" ht="21.75" customHeight="1">
      <c r="A50" s="33">
        <f t="shared" si="5"/>
        <v>46</v>
      </c>
      <c r="B50" s="18"/>
      <c r="C50" s="109" t="s">
        <v>124</v>
      </c>
      <c r="D50" s="104" t="s">
        <v>60</v>
      </c>
      <c r="E50" s="98" t="s">
        <v>76</v>
      </c>
      <c r="F50" s="51" t="s">
        <v>195</v>
      </c>
      <c r="G50" s="64">
        <v>2007</v>
      </c>
      <c r="H50" s="64">
        <v>2007</v>
      </c>
      <c r="I50" s="64">
        <v>2009</v>
      </c>
      <c r="J50" s="70">
        <f>VLOOKUP(G50,Letnice!$A$2:$B$7,2,FALSE)+VLOOKUP(H50,Letnice!$A$2:$B$7,2,FALSE)+VLOOKUP(I50,Letnice!$A$2:$B$7,2,FALSE)</f>
        <v>31</v>
      </c>
      <c r="K50" s="69">
        <f>VLOOKUP(J50,Letnice!$A$16:$B$28,2,FALSE)</f>
        <v>1001</v>
      </c>
      <c r="L50" s="18">
        <v>7</v>
      </c>
      <c r="M50" s="26">
        <v>8</v>
      </c>
      <c r="N50" s="26">
        <v>14</v>
      </c>
      <c r="O50" s="26">
        <v>30</v>
      </c>
      <c r="P50" s="91">
        <f t="shared" si="6"/>
        <v>59</v>
      </c>
      <c r="Q50" s="29">
        <v>26.2</v>
      </c>
      <c r="R50" s="30">
        <v>10</v>
      </c>
      <c r="S50" s="31">
        <f t="shared" si="7"/>
        <v>36.200000000000003</v>
      </c>
      <c r="T50" s="29">
        <v>23.2</v>
      </c>
      <c r="U50" s="30">
        <v>0</v>
      </c>
      <c r="V50" s="31">
        <f t="shared" si="8"/>
        <v>23.2</v>
      </c>
      <c r="W50" s="32">
        <f t="shared" si="9"/>
        <v>1000.5999999999999</v>
      </c>
      <c r="X50" s="94">
        <f t="shared" si="4"/>
        <v>0</v>
      </c>
      <c r="Y50" s="6"/>
      <c r="Z50" s="93"/>
      <c r="AA50" s="93"/>
    </row>
    <row r="51" spans="1:27" ht="21.75" customHeight="1">
      <c r="A51" s="33">
        <f t="shared" si="5"/>
        <v>47</v>
      </c>
      <c r="B51" s="18"/>
      <c r="C51" s="109" t="s">
        <v>149</v>
      </c>
      <c r="D51" s="104" t="s">
        <v>78</v>
      </c>
      <c r="E51" s="98" t="s">
        <v>76</v>
      </c>
      <c r="F51" s="51" t="s">
        <v>176</v>
      </c>
      <c r="G51" s="64">
        <v>2008</v>
      </c>
      <c r="H51" s="64">
        <v>2008</v>
      </c>
      <c r="I51" s="64">
        <v>2008</v>
      </c>
      <c r="J51" s="70">
        <f>VLOOKUP(G51,Letnice!$A$2:$B$7,2,FALSE)+VLOOKUP(H51,Letnice!$A$2:$B$7,2,FALSE)+VLOOKUP(I51,Letnice!$A$2:$B$7,2,FALSE)</f>
        <v>30</v>
      </c>
      <c r="K51" s="69">
        <f>VLOOKUP(J51,Letnice!$A$16:$B$28,2,FALSE)</f>
        <v>1001</v>
      </c>
      <c r="L51" s="18">
        <v>10</v>
      </c>
      <c r="M51" s="26">
        <v>10</v>
      </c>
      <c r="N51" s="26">
        <v>21</v>
      </c>
      <c r="O51" s="26">
        <v>42</v>
      </c>
      <c r="P51" s="91">
        <f t="shared" si="6"/>
        <v>83</v>
      </c>
      <c r="Q51" s="29">
        <v>27</v>
      </c>
      <c r="R51" s="30">
        <v>10</v>
      </c>
      <c r="S51" s="31">
        <f t="shared" si="7"/>
        <v>37</v>
      </c>
      <c r="T51" s="29">
        <v>60</v>
      </c>
      <c r="U51" s="30">
        <v>10</v>
      </c>
      <c r="V51" s="31">
        <f t="shared" si="8"/>
        <v>70</v>
      </c>
      <c r="W51" s="32">
        <f t="shared" si="9"/>
        <v>977</v>
      </c>
      <c r="X51" s="94" t="e">
        <f>(IF(W51=#REF!,1,0))+(IF(W51=W52,1,0))</f>
        <v>#REF!</v>
      </c>
      <c r="Y51" s="6"/>
      <c r="Z51" s="93"/>
      <c r="AA51" s="93"/>
    </row>
    <row r="52" spans="1:27" ht="21.75" customHeight="1">
      <c r="A52" s="33">
        <f t="shared" si="5"/>
        <v>48</v>
      </c>
      <c r="B52" s="18"/>
      <c r="C52" s="109" t="s">
        <v>291</v>
      </c>
      <c r="D52" s="104" t="s">
        <v>57</v>
      </c>
      <c r="E52" s="98" t="s">
        <v>76</v>
      </c>
      <c r="F52" s="51" t="s">
        <v>296</v>
      </c>
      <c r="G52" s="64">
        <v>2010</v>
      </c>
      <c r="H52" s="64">
        <v>2008</v>
      </c>
      <c r="I52" s="64">
        <v>2010</v>
      </c>
      <c r="J52" s="70">
        <f>VLOOKUP(G52,Letnice!$A$2:$B$7,2,FALSE)+VLOOKUP(H52,Letnice!$A$2:$B$7,2,FALSE)+VLOOKUP(I52,Letnice!$A$2:$B$7,2,FALSE)</f>
        <v>26</v>
      </c>
      <c r="K52" s="69">
        <f>VLOOKUP(J52,Letnice!$A$16:$B$28,2,FALSE)</f>
        <v>1003</v>
      </c>
      <c r="L52" s="18">
        <v>8</v>
      </c>
      <c r="M52" s="26">
        <v>9</v>
      </c>
      <c r="N52" s="26">
        <v>19</v>
      </c>
      <c r="O52" s="26">
        <v>18</v>
      </c>
      <c r="P52" s="91">
        <f t="shared" si="6"/>
        <v>54</v>
      </c>
      <c r="Q52" s="29">
        <v>26.8</v>
      </c>
      <c r="R52" s="30">
        <v>0</v>
      </c>
      <c r="S52" s="31">
        <f t="shared" si="7"/>
        <v>26.8</v>
      </c>
      <c r="T52" s="29">
        <v>60</v>
      </c>
      <c r="U52" s="30">
        <v>10</v>
      </c>
      <c r="V52" s="31">
        <f t="shared" si="8"/>
        <v>70</v>
      </c>
      <c r="W52" s="32">
        <f t="shared" si="9"/>
        <v>960.2</v>
      </c>
      <c r="X52" s="94">
        <f>(IF(W52=W51,1,0))+(IF(W52=W53,1,0))</f>
        <v>0</v>
      </c>
      <c r="Y52" s="6"/>
      <c r="Z52" s="93"/>
      <c r="AA52" s="93"/>
    </row>
    <row r="53" spans="1:27" ht="21.75" customHeight="1">
      <c r="A53" s="33">
        <f t="shared" si="5"/>
        <v>49</v>
      </c>
      <c r="B53" s="18"/>
      <c r="C53" s="112" t="s">
        <v>155</v>
      </c>
      <c r="D53" s="106" t="s">
        <v>57</v>
      </c>
      <c r="E53" s="98" t="s">
        <v>76</v>
      </c>
      <c r="F53" s="51" t="s">
        <v>185</v>
      </c>
      <c r="G53" s="64">
        <v>2009</v>
      </c>
      <c r="H53" s="64">
        <v>2007</v>
      </c>
      <c r="I53" s="64">
        <v>2007</v>
      </c>
      <c r="J53" s="70">
        <f>VLOOKUP(G53,Letnice!$A$2:$B$7,2,FALSE)+VLOOKUP(H53,Letnice!$A$2:$B$7,2,FALSE)+VLOOKUP(I53,Letnice!$A$2:$B$7,2,FALSE)</f>
        <v>31</v>
      </c>
      <c r="K53" s="69">
        <f>VLOOKUP(J53,Letnice!$A$16:$B$28,2,FALSE)</f>
        <v>1001</v>
      </c>
      <c r="L53" s="18">
        <v>8</v>
      </c>
      <c r="M53" s="26">
        <v>9</v>
      </c>
      <c r="N53" s="26">
        <v>16</v>
      </c>
      <c r="O53" s="26">
        <v>33</v>
      </c>
      <c r="P53" s="91">
        <f t="shared" si="6"/>
        <v>66</v>
      </c>
      <c r="Q53" s="29">
        <v>20.6</v>
      </c>
      <c r="R53" s="30">
        <v>10</v>
      </c>
      <c r="S53" s="31">
        <f t="shared" si="7"/>
        <v>30.6</v>
      </c>
      <c r="T53" s="29">
        <v>60</v>
      </c>
      <c r="U53" s="30">
        <v>20</v>
      </c>
      <c r="V53" s="31">
        <f t="shared" si="8"/>
        <v>80</v>
      </c>
      <c r="W53" s="32">
        <f t="shared" si="9"/>
        <v>956.4</v>
      </c>
      <c r="X53" s="94">
        <f>(IF(W53=W52,1,0))+(IF(W53=W54,1,0))</f>
        <v>0</v>
      </c>
      <c r="Y53" s="6"/>
      <c r="Z53" s="93"/>
      <c r="AA53" s="93"/>
    </row>
    <row r="54" spans="1:27" ht="21.75" customHeight="1">
      <c r="A54" s="33">
        <f t="shared" si="5"/>
        <v>50</v>
      </c>
      <c r="B54" s="18"/>
      <c r="C54" s="109" t="s">
        <v>98</v>
      </c>
      <c r="D54" s="104" t="s">
        <v>99</v>
      </c>
      <c r="E54" s="98" t="s">
        <v>76</v>
      </c>
      <c r="F54" s="51" t="s">
        <v>175</v>
      </c>
      <c r="G54" s="64">
        <v>2010</v>
      </c>
      <c r="H54" s="64">
        <v>2008</v>
      </c>
      <c r="I54" s="64">
        <v>2009</v>
      </c>
      <c r="J54" s="70">
        <f>VLOOKUP(G54,Letnice!$A$2:$B$7,2,FALSE)+VLOOKUP(H54,Letnice!$A$2:$B$7,2,FALSE)+VLOOKUP(I54,Letnice!$A$2:$B$7,2,FALSE)</f>
        <v>27</v>
      </c>
      <c r="K54" s="69">
        <f>VLOOKUP(J54,Letnice!$A$16:$B$28,2,FALSE)</f>
        <v>1002</v>
      </c>
      <c r="L54" s="18">
        <v>8</v>
      </c>
      <c r="M54" s="26">
        <v>9</v>
      </c>
      <c r="N54" s="26">
        <v>15</v>
      </c>
      <c r="O54" s="26">
        <v>15</v>
      </c>
      <c r="P54" s="91">
        <f t="shared" si="6"/>
        <v>47</v>
      </c>
      <c r="Q54" s="29">
        <v>60</v>
      </c>
      <c r="R54" s="30">
        <v>36</v>
      </c>
      <c r="S54" s="31">
        <f t="shared" si="7"/>
        <v>96</v>
      </c>
      <c r="T54" s="29">
        <v>32.1</v>
      </c>
      <c r="U54" s="30">
        <v>19</v>
      </c>
      <c r="V54" s="31">
        <f t="shared" si="8"/>
        <v>51.1</v>
      </c>
      <c r="W54" s="32">
        <f t="shared" si="9"/>
        <v>901.9</v>
      </c>
      <c r="X54" s="94" t="e">
        <f>(IF(W54=W53,1,0))+(IF(W54=#REF!,1,0))</f>
        <v>#REF!</v>
      </c>
      <c r="Y54" s="6"/>
      <c r="Z54" s="93"/>
      <c r="AA54" s="93"/>
    </row>
    <row r="55" spans="1:27" ht="21.75" customHeight="1" thickBot="1">
      <c r="A55" s="33">
        <f t="shared" si="5"/>
        <v>51</v>
      </c>
      <c r="B55" s="18" t="s">
        <v>298</v>
      </c>
      <c r="C55" s="128" t="s">
        <v>130</v>
      </c>
      <c r="D55" s="117" t="s">
        <v>83</v>
      </c>
      <c r="E55" s="98" t="s">
        <v>76</v>
      </c>
      <c r="F55" s="51" t="s">
        <v>200</v>
      </c>
      <c r="G55" s="64">
        <v>2010</v>
      </c>
      <c r="H55" s="64">
        <v>2008</v>
      </c>
      <c r="I55" s="64">
        <v>2009</v>
      </c>
      <c r="J55" s="70">
        <f>VLOOKUP(G55,Letnice!$A$2:$B$7,2,FALSE)+VLOOKUP(H55,Letnice!$A$2:$B$7,2,FALSE)+VLOOKUP(I55,Letnice!$A$2:$B$7,2,FALSE)</f>
        <v>27</v>
      </c>
      <c r="K55" s="69">
        <f>VLOOKUP(J55,Letnice!$A$16:$B$28,2,FALSE)</f>
        <v>1002</v>
      </c>
      <c r="L55" s="18">
        <v>10</v>
      </c>
      <c r="M55" s="26">
        <v>10</v>
      </c>
      <c r="N55" s="26">
        <v>22</v>
      </c>
      <c r="O55" s="26">
        <v>45</v>
      </c>
      <c r="P55" s="91">
        <f t="shared" si="6"/>
        <v>87</v>
      </c>
      <c r="Q55" s="29">
        <v>20.5</v>
      </c>
      <c r="R55" s="30">
        <v>15</v>
      </c>
      <c r="S55" s="31">
        <f t="shared" si="7"/>
        <v>35.5</v>
      </c>
      <c r="T55" s="29">
        <v>22.8</v>
      </c>
      <c r="U55" s="30">
        <v>10</v>
      </c>
      <c r="V55" s="31">
        <f t="shared" si="8"/>
        <v>32.799999999999997</v>
      </c>
      <c r="W55" s="116">
        <f t="shared" si="9"/>
        <v>1020.7</v>
      </c>
      <c r="X55" s="94" t="s">
        <v>297</v>
      </c>
      <c r="Y55" s="6"/>
      <c r="Z55" s="93"/>
      <c r="AA55" s="93"/>
    </row>
    <row r="56" spans="1:27" ht="21.75" customHeight="1">
      <c r="B56" s="11"/>
      <c r="C56" s="102"/>
      <c r="D56" s="13"/>
      <c r="E56" s="13"/>
      <c r="F56" s="13"/>
      <c r="G56" s="13"/>
      <c r="H56" s="13"/>
      <c r="I56" s="13"/>
      <c r="J56" s="13"/>
      <c r="K56" s="11"/>
      <c r="L56" s="11"/>
      <c r="M56" s="11"/>
      <c r="N56" s="16"/>
      <c r="O56" s="11"/>
      <c r="P56" s="11"/>
      <c r="Q56" s="67"/>
      <c r="R56" s="11"/>
      <c r="S56" s="11"/>
      <c r="T56" s="11"/>
      <c r="U56" s="22"/>
      <c r="V56" s="19"/>
      <c r="W56" s="20"/>
    </row>
    <row r="57" spans="1:27" ht="21.75" customHeight="1">
      <c r="A57" s="14" t="str">
        <f>Osnovni_podatki!A9</f>
        <v>Predsednik tekmovalnega odbora:</v>
      </c>
      <c r="B57" s="11"/>
      <c r="C57" s="102"/>
      <c r="D57" s="13"/>
      <c r="E57" s="13"/>
      <c r="F57" s="13"/>
      <c r="G57" s="13"/>
      <c r="H57" s="13"/>
      <c r="I57" s="13"/>
      <c r="J57" s="13"/>
      <c r="K57" s="11" t="str">
        <f>Osnovni_podatki!A10</f>
        <v>Predsednik obračunske komisije:</v>
      </c>
      <c r="L57" s="11"/>
      <c r="M57" s="11"/>
      <c r="N57" s="16"/>
      <c r="O57" s="11"/>
      <c r="P57" s="11"/>
      <c r="Q57" s="67"/>
      <c r="R57" s="11"/>
      <c r="S57" s="11"/>
      <c r="T57" s="11"/>
      <c r="U57" s="22"/>
      <c r="V57" s="19"/>
      <c r="W57" s="62" t="str">
        <f>Osnovni_podatki!A11</f>
        <v>Vodja tekmovanja:</v>
      </c>
    </row>
    <row r="58" spans="1:27" ht="21.75" customHeight="1">
      <c r="A58" s="58" t="str">
        <f>Osnovni_podatki!B9</f>
        <v>Milan ANTOLIN</v>
      </c>
      <c r="B58" s="11"/>
      <c r="C58" s="102"/>
      <c r="D58" s="13"/>
      <c r="E58" s="13"/>
      <c r="F58" s="13"/>
      <c r="G58" s="13"/>
      <c r="H58" s="13"/>
      <c r="I58" s="13"/>
      <c r="J58" s="13"/>
      <c r="K58" s="11" t="str">
        <f>Osnovni_podatki!B10</f>
        <v>Ivan KASNIK</v>
      </c>
      <c r="L58" s="11"/>
      <c r="M58" s="11"/>
      <c r="N58" s="16"/>
      <c r="O58" s="11"/>
      <c r="P58" s="11"/>
      <c r="Q58" s="67"/>
      <c r="R58" s="11"/>
      <c r="S58" s="11"/>
      <c r="T58" s="11"/>
      <c r="U58" s="22"/>
      <c r="V58" s="19"/>
      <c r="W58" s="63" t="str">
        <f>Osnovni_podatki!B11</f>
        <v>Bojan LONČAR</v>
      </c>
    </row>
    <row r="59" spans="1:27" ht="21.75" customHeight="1">
      <c r="B59" s="11"/>
      <c r="C59" s="102"/>
      <c r="D59" s="13"/>
      <c r="E59" s="13"/>
      <c r="F59" s="13"/>
      <c r="G59" s="13"/>
      <c r="H59" s="13"/>
      <c r="I59" s="13"/>
      <c r="J59" s="13"/>
      <c r="K59" s="11"/>
      <c r="L59" s="11"/>
      <c r="M59" s="11"/>
      <c r="N59" s="16"/>
      <c r="O59" s="11"/>
      <c r="P59" s="11"/>
      <c r="Q59" s="67"/>
      <c r="R59" s="11"/>
      <c r="S59" s="11"/>
      <c r="T59" s="11"/>
      <c r="U59" s="22"/>
      <c r="V59" s="19"/>
      <c r="W59" s="20"/>
    </row>
    <row r="60" spans="1:27" ht="21.75" customHeight="1">
      <c r="B60" s="11"/>
      <c r="C60" s="102"/>
      <c r="D60" s="13"/>
      <c r="E60" s="13"/>
      <c r="F60" s="13"/>
      <c r="G60" s="13"/>
      <c r="H60" s="13"/>
      <c r="I60" s="13"/>
      <c r="J60" s="13"/>
      <c r="K60" s="11"/>
      <c r="L60" s="11"/>
      <c r="M60" s="11"/>
      <c r="N60" s="16"/>
      <c r="O60" s="11"/>
      <c r="P60" s="11"/>
      <c r="Q60" s="67"/>
      <c r="R60" s="11"/>
      <c r="S60" s="11"/>
      <c r="T60" s="11"/>
      <c r="U60" s="22"/>
      <c r="V60" s="19"/>
      <c r="W60" s="20"/>
    </row>
    <row r="61" spans="1:27" ht="21.75" customHeight="1">
      <c r="B61" s="11"/>
      <c r="C61" s="102"/>
      <c r="D61" s="13"/>
      <c r="E61" s="13"/>
      <c r="F61" s="13"/>
      <c r="G61" s="13"/>
      <c r="H61" s="13"/>
      <c r="I61" s="13"/>
      <c r="J61" s="13"/>
      <c r="K61" s="11"/>
      <c r="L61" s="11"/>
      <c r="M61" s="11"/>
      <c r="N61" s="16"/>
      <c r="O61" s="11"/>
      <c r="P61" s="11"/>
      <c r="Q61" s="67"/>
      <c r="R61" s="11"/>
      <c r="S61" s="11"/>
      <c r="T61" s="11"/>
      <c r="U61" s="22"/>
      <c r="V61" s="19"/>
      <c r="W61" s="20"/>
    </row>
    <row r="62" spans="1:27" ht="21.75" customHeight="1">
      <c r="B62" s="11"/>
      <c r="C62" s="102"/>
      <c r="D62" s="13"/>
      <c r="E62" s="13"/>
      <c r="F62" s="13"/>
      <c r="G62" s="13"/>
      <c r="H62" s="13"/>
      <c r="I62" s="13"/>
      <c r="J62" s="13"/>
      <c r="K62" s="11"/>
      <c r="L62" s="11"/>
      <c r="M62" s="11"/>
      <c r="N62" s="16"/>
      <c r="O62" s="11"/>
      <c r="P62" s="11"/>
      <c r="Q62" s="67"/>
      <c r="R62" s="11"/>
      <c r="S62" s="11"/>
      <c r="T62" s="11"/>
      <c r="U62" s="22"/>
      <c r="V62" s="19"/>
      <c r="W62" s="20"/>
    </row>
    <row r="63" spans="1:27" ht="21.75" customHeight="1">
      <c r="B63" s="11"/>
      <c r="C63" s="102"/>
      <c r="D63" s="13"/>
      <c r="E63" s="13"/>
      <c r="F63" s="13"/>
      <c r="G63" s="13"/>
      <c r="H63" s="13"/>
      <c r="I63" s="13"/>
      <c r="J63" s="13"/>
      <c r="K63" s="11"/>
      <c r="L63" s="11"/>
      <c r="M63" s="11"/>
      <c r="N63" s="16"/>
      <c r="O63" s="11"/>
      <c r="P63" s="11"/>
      <c r="Q63" s="67"/>
      <c r="R63" s="11"/>
      <c r="S63" s="11"/>
      <c r="T63" s="11"/>
      <c r="U63" s="22"/>
      <c r="V63" s="19"/>
      <c r="W63" s="20"/>
    </row>
  </sheetData>
  <sheetProtection selectLockedCells="1" selectUnlockedCells="1"/>
  <sortState ref="C5:Y56">
    <sortCondition descending="1" ref="W5:W56"/>
    <sortCondition descending="1" ref="P5:P56"/>
    <sortCondition ref="V5:V56"/>
    <sortCondition ref="S5:S56"/>
  </sortState>
  <mergeCells count="14">
    <mergeCell ref="L3:L4"/>
    <mergeCell ref="W3:W4"/>
    <mergeCell ref="A3:A4"/>
    <mergeCell ref="Q3:S3"/>
    <mergeCell ref="T3:V3"/>
    <mergeCell ref="C3:F3"/>
    <mergeCell ref="B3:B4"/>
    <mergeCell ref="K3:K4"/>
    <mergeCell ref="M3:M4"/>
    <mergeCell ref="N3:N4"/>
    <mergeCell ref="O3:O4"/>
    <mergeCell ref="G3:I3"/>
    <mergeCell ref="J3:J4"/>
    <mergeCell ref="P3:P4"/>
  </mergeCells>
  <phoneticPr fontId="0" type="noConversion"/>
  <conditionalFormatting sqref="X5:X55">
    <cfRule type="cellIs" dxfId="2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55" fitToHeight="2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zoomScale="90" zoomScaleNormal="90" workbookViewId="0">
      <pane xSplit="2" ySplit="4" topLeftCell="C54" activePane="bottomRight" state="frozen"/>
      <selection activeCell="B4" sqref="B4:R36"/>
      <selection pane="topRight" activeCell="B4" sqref="B4:R36"/>
      <selection pane="bottomLeft" activeCell="B4" sqref="B4:R36"/>
      <selection pane="bottomRight" activeCell="F11" sqref="F11"/>
    </sheetView>
  </sheetViews>
  <sheetFormatPr defaultRowHeight="20.25"/>
  <cols>
    <col min="1" max="2" width="5.7109375" style="130" customWidth="1"/>
    <col min="3" max="3" width="30" style="135" customWidth="1"/>
    <col min="4" max="5" width="25.7109375" style="130" customWidth="1"/>
    <col min="6" max="6" width="28.85546875" style="130" customWidth="1"/>
    <col min="7" max="10" width="5.42578125" style="134" customWidth="1"/>
    <col min="11" max="11" width="6.85546875" style="133" customWidth="1"/>
    <col min="12" max="15" width="5.7109375" style="130" customWidth="1"/>
    <col min="16" max="16" width="5.7109375" style="132" customWidth="1"/>
    <col min="17" max="22" width="7.28515625" style="130" customWidth="1"/>
    <col min="23" max="23" width="10.7109375" style="130" customWidth="1"/>
    <col min="24" max="24" width="9.140625" style="131"/>
    <col min="25" max="16384" width="9.140625" style="130"/>
  </cols>
  <sheetData>
    <row r="1" spans="1:24" s="182" customFormat="1">
      <c r="A1" s="185" t="str">
        <f>[1]Osnovni_podatki!B6</f>
        <v>Pomurska mladinska komisija in Gasilska zveza Križevci</v>
      </c>
      <c r="B1" s="185"/>
      <c r="C1" s="186"/>
      <c r="D1" s="185"/>
      <c r="E1" s="185"/>
      <c r="F1" s="185"/>
      <c r="G1" s="185"/>
      <c r="H1" s="185"/>
      <c r="I1" s="185"/>
      <c r="J1" s="185"/>
      <c r="K1" s="184" t="str">
        <f>[1]Osnovni_podatki!B5</f>
        <v xml:space="preserve">14.REGIJSKI KVIZ GASILSKE MLADINE "2018" </v>
      </c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83" t="str">
        <f>[1]Osnovni_podatki!B7&amp;", "&amp;TEXT([1]Osnovni_podatki!B8,"dd. mmmm yyyy")</f>
        <v>OŠ Križevci, 03. marec 2018</v>
      </c>
    </row>
    <row r="2" spans="1:24" s="131" customFormat="1" ht="12.75" customHeight="1" thickBot="1">
      <c r="A2" s="146"/>
      <c r="B2" s="146"/>
      <c r="C2" s="181"/>
      <c r="D2" s="134"/>
      <c r="E2" s="134"/>
      <c r="F2" s="134"/>
      <c r="G2" s="134"/>
      <c r="H2" s="134"/>
      <c r="I2" s="134"/>
      <c r="J2" s="134"/>
      <c r="K2" s="180"/>
      <c r="L2" s="132"/>
      <c r="M2" s="132"/>
      <c r="N2" s="179"/>
      <c r="O2" s="132"/>
      <c r="P2" s="132"/>
      <c r="Q2" s="132"/>
      <c r="R2" s="132"/>
      <c r="S2" s="132"/>
      <c r="T2" s="132"/>
      <c r="U2" s="178"/>
      <c r="V2" s="177"/>
      <c r="W2" s="177"/>
    </row>
    <row r="3" spans="1:24" s="168" customFormat="1" ht="60" customHeight="1" thickBot="1">
      <c r="A3" s="225" t="s">
        <v>5</v>
      </c>
      <c r="B3" s="237" t="s">
        <v>8</v>
      </c>
      <c r="C3" s="234" t="s">
        <v>20</v>
      </c>
      <c r="D3" s="235"/>
      <c r="E3" s="235"/>
      <c r="F3" s="236"/>
      <c r="G3" s="243" t="s">
        <v>39</v>
      </c>
      <c r="H3" s="244"/>
      <c r="I3" s="245"/>
      <c r="J3" s="246" t="s">
        <v>41</v>
      </c>
      <c r="K3" s="239" t="s">
        <v>6</v>
      </c>
      <c r="L3" s="241" t="s">
        <v>12</v>
      </c>
      <c r="M3" s="241" t="s">
        <v>25</v>
      </c>
      <c r="N3" s="227" t="s">
        <v>13</v>
      </c>
      <c r="O3" s="229" t="s">
        <v>47</v>
      </c>
      <c r="P3" s="248" t="s">
        <v>42</v>
      </c>
      <c r="Q3" s="231" t="s">
        <v>18</v>
      </c>
      <c r="R3" s="232"/>
      <c r="S3" s="233"/>
      <c r="T3" s="250" t="s">
        <v>40</v>
      </c>
      <c r="U3" s="232"/>
      <c r="V3" s="251"/>
      <c r="W3" s="223" t="s">
        <v>4</v>
      </c>
      <c r="X3" s="176"/>
    </row>
    <row r="4" spans="1:24" s="168" customFormat="1" ht="159.94999999999999" customHeight="1" thickBot="1">
      <c r="A4" s="226"/>
      <c r="B4" s="238"/>
      <c r="C4" s="175" t="s">
        <v>0</v>
      </c>
      <c r="D4" s="174" t="s">
        <v>7</v>
      </c>
      <c r="E4" s="174" t="s">
        <v>23</v>
      </c>
      <c r="F4" s="174" t="s">
        <v>24</v>
      </c>
      <c r="G4" s="173" t="s">
        <v>43</v>
      </c>
      <c r="H4" s="173" t="s">
        <v>44</v>
      </c>
      <c r="I4" s="173" t="s">
        <v>45</v>
      </c>
      <c r="J4" s="247"/>
      <c r="K4" s="240"/>
      <c r="L4" s="242"/>
      <c r="M4" s="242"/>
      <c r="N4" s="228"/>
      <c r="O4" s="230"/>
      <c r="P4" s="249"/>
      <c r="Q4" s="172" t="s">
        <v>2</v>
      </c>
      <c r="R4" s="171" t="s">
        <v>19</v>
      </c>
      <c r="S4" s="170" t="s">
        <v>11</v>
      </c>
      <c r="T4" s="172" t="s">
        <v>2</v>
      </c>
      <c r="U4" s="171" t="s">
        <v>16</v>
      </c>
      <c r="V4" s="170" t="s">
        <v>11</v>
      </c>
      <c r="W4" s="224"/>
      <c r="X4" s="169" t="s">
        <v>46</v>
      </c>
    </row>
    <row r="5" spans="1:24" ht="21" customHeight="1">
      <c r="A5" s="160">
        <v>1</v>
      </c>
      <c r="B5" s="154"/>
      <c r="C5" s="187" t="s">
        <v>106</v>
      </c>
      <c r="D5" s="167" t="s">
        <v>57</v>
      </c>
      <c r="E5" s="158" t="s">
        <v>76</v>
      </c>
      <c r="F5" s="157" t="s">
        <v>234</v>
      </c>
      <c r="G5" s="156">
        <v>2003</v>
      </c>
      <c r="H5" s="156">
        <v>2007</v>
      </c>
      <c r="I5" s="156">
        <v>2005</v>
      </c>
      <c r="J5" s="156">
        <f>VLOOKUP(G5,[1]Letnice!$D$2:$E$12,2,FALSE)+VLOOKUP(H5,[1]Letnice!$D$2:$E$12,2,FALSE)+VLOOKUP(I5,[1]Letnice!$D$2:$E$12,2,FALSE)</f>
        <v>40</v>
      </c>
      <c r="K5" s="155">
        <f>VLOOKUP(J5,[1]Letnice!$D$16:$E$28,2,FALSE)</f>
        <v>1003</v>
      </c>
      <c r="L5" s="166">
        <v>9</v>
      </c>
      <c r="M5" s="165">
        <v>9</v>
      </c>
      <c r="N5" s="165">
        <v>21</v>
      </c>
      <c r="O5" s="165">
        <v>39</v>
      </c>
      <c r="P5" s="152">
        <f t="shared" ref="P5:P36" si="0">SUM(L5:O5)</f>
        <v>78</v>
      </c>
      <c r="Q5" s="151">
        <v>13.3</v>
      </c>
      <c r="R5" s="150">
        <v>0</v>
      </c>
      <c r="S5" s="149">
        <f t="shared" ref="S5:S36" si="1">Q5+R5</f>
        <v>13.3</v>
      </c>
      <c r="T5" s="151">
        <v>20.7</v>
      </c>
      <c r="U5" s="150">
        <v>1</v>
      </c>
      <c r="V5" s="149">
        <f t="shared" ref="V5:V36" si="2">T5+U5</f>
        <v>21.7</v>
      </c>
      <c r="W5" s="149">
        <f t="shared" ref="W5:W36" si="3">K5+SUM(L5:O5)-V5-S5</f>
        <v>1046</v>
      </c>
      <c r="X5" s="148">
        <f>(IF(W5=W4,1,0))+(IF(W5=W46,1,0))</f>
        <v>0</v>
      </c>
    </row>
    <row r="6" spans="1:24" ht="21" customHeight="1">
      <c r="A6" s="160">
        <f t="shared" ref="A6:A37" si="4">SUM(A5+1)</f>
        <v>2</v>
      </c>
      <c r="B6" s="154"/>
      <c r="C6" s="110" t="s">
        <v>107</v>
      </c>
      <c r="D6" s="105" t="s">
        <v>57</v>
      </c>
      <c r="E6" s="158" t="s">
        <v>76</v>
      </c>
      <c r="F6" s="157" t="s">
        <v>235</v>
      </c>
      <c r="G6" s="156">
        <v>2003</v>
      </c>
      <c r="H6" s="156">
        <v>2003</v>
      </c>
      <c r="I6" s="156">
        <v>2003</v>
      </c>
      <c r="J6" s="156">
        <f>VLOOKUP(G6,[1]Letnice!$D$2:$E$12,2,FALSE)+VLOOKUP(H6,[1]Letnice!$D$2:$E$12,2,FALSE)+VLOOKUP(I6,[1]Letnice!$D$2:$E$12,2,FALSE)</f>
        <v>45</v>
      </c>
      <c r="K6" s="155">
        <f>VLOOKUP(J6,[1]Letnice!$D$16:$E$28,2,FALSE)</f>
        <v>1001</v>
      </c>
      <c r="L6" s="154">
        <v>9</v>
      </c>
      <c r="M6" s="153">
        <v>8</v>
      </c>
      <c r="N6" s="153">
        <v>23</v>
      </c>
      <c r="O6" s="153">
        <v>36</v>
      </c>
      <c r="P6" s="152">
        <f t="shared" si="0"/>
        <v>76</v>
      </c>
      <c r="Q6" s="151">
        <v>12.8</v>
      </c>
      <c r="R6" s="150">
        <v>0</v>
      </c>
      <c r="S6" s="149">
        <f t="shared" si="1"/>
        <v>12.8</v>
      </c>
      <c r="T6" s="151">
        <v>19.5</v>
      </c>
      <c r="U6" s="150">
        <v>0</v>
      </c>
      <c r="V6" s="149">
        <f t="shared" si="2"/>
        <v>19.5</v>
      </c>
      <c r="W6" s="149">
        <f t="shared" si="3"/>
        <v>1044.7</v>
      </c>
      <c r="X6" s="148" t="e">
        <f>(IF(W6=#REF!,1,0))+(IF(W6=W47,1,0))</f>
        <v>#REF!</v>
      </c>
    </row>
    <row r="7" spans="1:24" ht="21" customHeight="1">
      <c r="A7" s="160">
        <f t="shared" si="4"/>
        <v>3</v>
      </c>
      <c r="B7" s="154"/>
      <c r="C7" s="188" t="s">
        <v>119</v>
      </c>
      <c r="D7" s="161" t="s">
        <v>95</v>
      </c>
      <c r="E7" s="158" t="s">
        <v>76</v>
      </c>
      <c r="F7" s="157" t="s">
        <v>246</v>
      </c>
      <c r="G7" s="156">
        <v>2003</v>
      </c>
      <c r="H7" s="156">
        <v>2004</v>
      </c>
      <c r="I7" s="156">
        <v>2005</v>
      </c>
      <c r="J7" s="156">
        <f>VLOOKUP(G7,[1]Letnice!$D$2:$E$12,2,FALSE)+VLOOKUP(H7,[1]Letnice!$D$2:$E$12,2,FALSE)+VLOOKUP(I7,[1]Letnice!$D$2:$E$12,2,FALSE)</f>
        <v>42</v>
      </c>
      <c r="K7" s="155">
        <f>VLOOKUP(J7,[1]Letnice!$D$16:$E$28,2,FALSE)</f>
        <v>1002</v>
      </c>
      <c r="L7" s="154">
        <v>10</v>
      </c>
      <c r="M7" s="153">
        <v>9</v>
      </c>
      <c r="N7" s="153">
        <v>23</v>
      </c>
      <c r="O7" s="153">
        <v>39</v>
      </c>
      <c r="P7" s="152">
        <f t="shared" si="0"/>
        <v>81</v>
      </c>
      <c r="Q7" s="151">
        <v>12.3</v>
      </c>
      <c r="R7" s="150">
        <v>0</v>
      </c>
      <c r="S7" s="149">
        <f t="shared" si="1"/>
        <v>12.3</v>
      </c>
      <c r="T7" s="151">
        <v>29.3</v>
      </c>
      <c r="U7" s="150">
        <v>0</v>
      </c>
      <c r="V7" s="149">
        <f t="shared" si="2"/>
        <v>29.3</v>
      </c>
      <c r="W7" s="149">
        <f t="shared" si="3"/>
        <v>1041.4000000000001</v>
      </c>
      <c r="X7" s="148">
        <f>(IF(W7=W6,1,0))+(IF(W7=W47,1,0))</f>
        <v>0</v>
      </c>
    </row>
    <row r="8" spans="1:24" ht="21" customHeight="1">
      <c r="A8" s="160">
        <f t="shared" si="4"/>
        <v>4</v>
      </c>
      <c r="B8" s="154"/>
      <c r="C8" s="110" t="s">
        <v>108</v>
      </c>
      <c r="D8" s="105" t="s">
        <v>57</v>
      </c>
      <c r="E8" s="158" t="s">
        <v>76</v>
      </c>
      <c r="F8" s="157" t="s">
        <v>236</v>
      </c>
      <c r="G8" s="156">
        <v>2006</v>
      </c>
      <c r="H8" s="156">
        <v>2006</v>
      </c>
      <c r="I8" s="156">
        <v>2006</v>
      </c>
      <c r="J8" s="156">
        <f>VLOOKUP(G8,[1]Letnice!$D$2:$E$12,2,FALSE)+VLOOKUP(H8,[1]Letnice!$D$2:$E$12,2,FALSE)+VLOOKUP(I8,[1]Letnice!$D$2:$E$12,2,FALSE)</f>
        <v>36</v>
      </c>
      <c r="K8" s="155">
        <f>VLOOKUP(J8,[1]Letnice!$D$16:$E$28,2,FALSE)</f>
        <v>1005</v>
      </c>
      <c r="L8" s="154">
        <v>8</v>
      </c>
      <c r="M8" s="153">
        <v>9</v>
      </c>
      <c r="N8" s="153">
        <v>25</v>
      </c>
      <c r="O8" s="153">
        <v>33</v>
      </c>
      <c r="P8" s="152">
        <f t="shared" si="0"/>
        <v>75</v>
      </c>
      <c r="Q8" s="151">
        <v>14.2</v>
      </c>
      <c r="R8" s="150">
        <v>0</v>
      </c>
      <c r="S8" s="149">
        <f t="shared" si="1"/>
        <v>14.2</v>
      </c>
      <c r="T8" s="151">
        <v>23</v>
      </c>
      <c r="U8" s="150">
        <v>2</v>
      </c>
      <c r="V8" s="149">
        <f t="shared" si="2"/>
        <v>25</v>
      </c>
      <c r="W8" s="149">
        <f t="shared" si="3"/>
        <v>1040.8</v>
      </c>
      <c r="X8" s="148">
        <f>(IF(W8=W7,1,0))+(IF(W8=W49,1,0))</f>
        <v>0</v>
      </c>
    </row>
    <row r="9" spans="1:24" ht="21" customHeight="1">
      <c r="A9" s="160">
        <f t="shared" si="4"/>
        <v>5</v>
      </c>
      <c r="B9" s="154"/>
      <c r="C9" s="189" t="s">
        <v>104</v>
      </c>
      <c r="D9" s="163" t="s">
        <v>57</v>
      </c>
      <c r="E9" s="158" t="s">
        <v>76</v>
      </c>
      <c r="F9" s="157" t="s">
        <v>232</v>
      </c>
      <c r="G9" s="156">
        <v>2005</v>
      </c>
      <c r="H9" s="156">
        <v>2005</v>
      </c>
      <c r="I9" s="156">
        <v>2005</v>
      </c>
      <c r="J9" s="156">
        <f>VLOOKUP(G9,[1]Letnice!$D$2:$E$12,2,FALSE)+VLOOKUP(H9,[1]Letnice!$D$2:$E$12,2,FALSE)+VLOOKUP(I9,[1]Letnice!$D$2:$E$12,2,FALSE)</f>
        <v>39</v>
      </c>
      <c r="K9" s="155">
        <f>VLOOKUP(J9,[1]Letnice!$D$16:$E$28,2,FALSE)</f>
        <v>1003</v>
      </c>
      <c r="L9" s="154">
        <v>8</v>
      </c>
      <c r="M9" s="153">
        <v>9</v>
      </c>
      <c r="N9" s="153">
        <v>23</v>
      </c>
      <c r="O9" s="153">
        <v>39</v>
      </c>
      <c r="P9" s="152">
        <f t="shared" si="0"/>
        <v>79</v>
      </c>
      <c r="Q9" s="151">
        <v>15.9</v>
      </c>
      <c r="R9" s="150">
        <v>0</v>
      </c>
      <c r="S9" s="149">
        <f t="shared" si="1"/>
        <v>15.9</v>
      </c>
      <c r="T9" s="151">
        <v>24.7</v>
      </c>
      <c r="U9" s="150">
        <v>1</v>
      </c>
      <c r="V9" s="149">
        <f t="shared" si="2"/>
        <v>25.7</v>
      </c>
      <c r="W9" s="149">
        <f t="shared" si="3"/>
        <v>1040.3999999999999</v>
      </c>
      <c r="X9" s="148">
        <f>(IF(W9=W8,1,0))+(IF(W9=W50,1,0))</f>
        <v>0</v>
      </c>
    </row>
    <row r="10" spans="1:24" ht="21" customHeight="1">
      <c r="A10" s="160">
        <f t="shared" si="4"/>
        <v>6</v>
      </c>
      <c r="B10" s="154"/>
      <c r="C10" s="188" t="s">
        <v>86</v>
      </c>
      <c r="D10" s="161" t="s">
        <v>87</v>
      </c>
      <c r="E10" s="158" t="s">
        <v>76</v>
      </c>
      <c r="F10" s="157" t="s">
        <v>219</v>
      </c>
      <c r="G10" s="156">
        <v>2002</v>
      </c>
      <c r="H10" s="156">
        <v>2003</v>
      </c>
      <c r="I10" s="156">
        <v>2003</v>
      </c>
      <c r="J10" s="156">
        <f>VLOOKUP(G10,[1]Letnice!$D$2:$E$12,2,FALSE)+VLOOKUP(H10,[1]Letnice!$D$2:$E$12,2,FALSE)+VLOOKUP(I10,[1]Letnice!$D$2:$E$12,2,FALSE)</f>
        <v>46</v>
      </c>
      <c r="K10" s="155">
        <f>VLOOKUP(J10,[1]Letnice!$D$16:$E$28,2,FALSE)</f>
        <v>1001</v>
      </c>
      <c r="L10" s="154">
        <v>8</v>
      </c>
      <c r="M10" s="153">
        <v>10</v>
      </c>
      <c r="N10" s="153">
        <v>19</v>
      </c>
      <c r="O10" s="153">
        <v>33</v>
      </c>
      <c r="P10" s="152">
        <f t="shared" si="0"/>
        <v>70</v>
      </c>
      <c r="Q10" s="151">
        <v>11.2</v>
      </c>
      <c r="R10" s="150">
        <v>0</v>
      </c>
      <c r="S10" s="149">
        <f t="shared" si="1"/>
        <v>11.2</v>
      </c>
      <c r="T10" s="151">
        <v>20.2</v>
      </c>
      <c r="U10" s="150">
        <v>0</v>
      </c>
      <c r="V10" s="149">
        <f t="shared" si="2"/>
        <v>20.2</v>
      </c>
      <c r="W10" s="149">
        <f t="shared" si="3"/>
        <v>1039.5999999999999</v>
      </c>
      <c r="X10" s="148">
        <f>(IF(W10=W9,1,0))+(IF(W10=W11,1,0))</f>
        <v>0</v>
      </c>
    </row>
    <row r="11" spans="1:24" ht="21" customHeight="1">
      <c r="A11" s="160">
        <f t="shared" si="4"/>
        <v>7</v>
      </c>
      <c r="B11" s="154"/>
      <c r="C11" s="188" t="s">
        <v>147</v>
      </c>
      <c r="D11" s="161" t="s">
        <v>75</v>
      </c>
      <c r="E11" s="158" t="s">
        <v>76</v>
      </c>
      <c r="F11" s="157" t="s">
        <v>274</v>
      </c>
      <c r="G11" s="156">
        <v>2003</v>
      </c>
      <c r="H11" s="156">
        <v>2003</v>
      </c>
      <c r="I11" s="156">
        <v>2003</v>
      </c>
      <c r="J11" s="156">
        <f>VLOOKUP(G11,[1]Letnice!$D$2:$E$12,2,FALSE)+VLOOKUP(H11,[1]Letnice!$D$2:$E$12,2,FALSE)+VLOOKUP(I11,[1]Letnice!$D$2:$E$12,2,FALSE)</f>
        <v>45</v>
      </c>
      <c r="K11" s="155">
        <f>VLOOKUP(J11,[1]Letnice!$D$16:$E$28,2,FALSE)</f>
        <v>1001</v>
      </c>
      <c r="L11" s="154">
        <v>9</v>
      </c>
      <c r="M11" s="153">
        <v>10</v>
      </c>
      <c r="N11" s="153">
        <v>22</v>
      </c>
      <c r="O11" s="153">
        <v>39</v>
      </c>
      <c r="P11" s="152">
        <f t="shared" si="0"/>
        <v>80</v>
      </c>
      <c r="Q11" s="151">
        <v>13.6</v>
      </c>
      <c r="R11" s="150">
        <v>0</v>
      </c>
      <c r="S11" s="149">
        <f t="shared" si="1"/>
        <v>13.6</v>
      </c>
      <c r="T11" s="151">
        <v>26.9</v>
      </c>
      <c r="U11" s="150">
        <v>5</v>
      </c>
      <c r="V11" s="149">
        <f t="shared" si="2"/>
        <v>31.9</v>
      </c>
      <c r="W11" s="149">
        <f t="shared" si="3"/>
        <v>1035.5</v>
      </c>
      <c r="X11" s="148">
        <f>(IF(W11=W10,1,0))+(IF(W11=W12,1,0))</f>
        <v>0</v>
      </c>
    </row>
    <row r="12" spans="1:24" ht="21" customHeight="1">
      <c r="A12" s="160">
        <f t="shared" si="4"/>
        <v>8</v>
      </c>
      <c r="B12" s="154"/>
      <c r="C12" s="188" t="s">
        <v>144</v>
      </c>
      <c r="D12" s="164" t="s">
        <v>73</v>
      </c>
      <c r="E12" s="158" t="s">
        <v>76</v>
      </c>
      <c r="F12" s="157" t="s">
        <v>271</v>
      </c>
      <c r="G12" s="156">
        <v>2003</v>
      </c>
      <c r="H12" s="156">
        <v>2003</v>
      </c>
      <c r="I12" s="156">
        <v>2003</v>
      </c>
      <c r="J12" s="156">
        <f>VLOOKUP(G12,[1]Letnice!$D$2:$E$12,2,FALSE)+VLOOKUP(H12,[1]Letnice!$D$2:$E$12,2,FALSE)+VLOOKUP(I12,[1]Letnice!$D$2:$E$12,2,FALSE)</f>
        <v>45</v>
      </c>
      <c r="K12" s="155">
        <f>VLOOKUP(J12,[1]Letnice!$D$16:$E$28,2,FALSE)</f>
        <v>1001</v>
      </c>
      <c r="L12" s="154">
        <v>9</v>
      </c>
      <c r="M12" s="153">
        <v>8</v>
      </c>
      <c r="N12" s="153">
        <v>22</v>
      </c>
      <c r="O12" s="153">
        <v>36</v>
      </c>
      <c r="P12" s="152">
        <f t="shared" si="0"/>
        <v>75</v>
      </c>
      <c r="Q12" s="151">
        <v>13.7</v>
      </c>
      <c r="R12" s="150">
        <v>0</v>
      </c>
      <c r="S12" s="149">
        <f t="shared" si="1"/>
        <v>13.7</v>
      </c>
      <c r="T12" s="151">
        <v>27.3</v>
      </c>
      <c r="U12" s="150">
        <v>0</v>
      </c>
      <c r="V12" s="149">
        <f t="shared" si="2"/>
        <v>27.3</v>
      </c>
      <c r="W12" s="149">
        <f t="shared" si="3"/>
        <v>1035</v>
      </c>
      <c r="X12" s="148">
        <f>(IF(W12=W11,1,0))+(IF(W12=W13,1,0))</f>
        <v>0</v>
      </c>
    </row>
    <row r="13" spans="1:24" ht="21" customHeight="1">
      <c r="A13" s="160">
        <f t="shared" si="4"/>
        <v>9</v>
      </c>
      <c r="B13" s="154"/>
      <c r="C13" s="188" t="s">
        <v>94</v>
      </c>
      <c r="D13" s="161" t="s">
        <v>95</v>
      </c>
      <c r="E13" s="158" t="s">
        <v>76</v>
      </c>
      <c r="F13" s="157" t="s">
        <v>225</v>
      </c>
      <c r="G13" s="156">
        <v>2004</v>
      </c>
      <c r="H13" s="156">
        <v>2003</v>
      </c>
      <c r="I13" s="156">
        <v>2002</v>
      </c>
      <c r="J13" s="156">
        <f>VLOOKUP(G13,[1]Letnice!$D$2:$E$12,2,FALSE)+VLOOKUP(H13,[1]Letnice!$D$2:$E$12,2,FALSE)+VLOOKUP(I13,[1]Letnice!$D$2:$E$12,2,FALSE)</f>
        <v>45</v>
      </c>
      <c r="K13" s="155">
        <f>VLOOKUP(J13,[1]Letnice!$D$16:$E$28,2,FALSE)</f>
        <v>1001</v>
      </c>
      <c r="L13" s="154">
        <v>9</v>
      </c>
      <c r="M13" s="153">
        <v>10</v>
      </c>
      <c r="N13" s="153">
        <v>24</v>
      </c>
      <c r="O13" s="153">
        <v>27</v>
      </c>
      <c r="P13" s="152">
        <f t="shared" si="0"/>
        <v>70</v>
      </c>
      <c r="Q13" s="151">
        <v>14.2</v>
      </c>
      <c r="R13" s="150">
        <v>0</v>
      </c>
      <c r="S13" s="149">
        <f t="shared" si="1"/>
        <v>14.2</v>
      </c>
      <c r="T13" s="151">
        <v>24</v>
      </c>
      <c r="U13" s="150">
        <v>1</v>
      </c>
      <c r="V13" s="149">
        <f t="shared" si="2"/>
        <v>25</v>
      </c>
      <c r="W13" s="149">
        <f t="shared" si="3"/>
        <v>1031.8</v>
      </c>
      <c r="X13" s="148">
        <f>(IF(W13=W12,1,0))+(IF(W13=W53,1,0))</f>
        <v>0</v>
      </c>
    </row>
    <row r="14" spans="1:24" ht="21" customHeight="1">
      <c r="A14" s="160">
        <f t="shared" si="4"/>
        <v>10</v>
      </c>
      <c r="B14" s="154"/>
      <c r="C14" s="188" t="s">
        <v>133</v>
      </c>
      <c r="D14" s="161" t="s">
        <v>60</v>
      </c>
      <c r="E14" s="158" t="s">
        <v>76</v>
      </c>
      <c r="F14" s="157" t="s">
        <v>258</v>
      </c>
      <c r="G14" s="156">
        <v>2005</v>
      </c>
      <c r="H14" s="156">
        <v>2002</v>
      </c>
      <c r="I14" s="156">
        <v>2002</v>
      </c>
      <c r="J14" s="156">
        <f>VLOOKUP(G14,[1]Letnice!$D$2:$E$12,2,FALSE)+VLOOKUP(H14,[1]Letnice!$D$2:$E$12,2,FALSE)+VLOOKUP(I14,[1]Letnice!$D$2:$E$12,2,FALSE)</f>
        <v>45</v>
      </c>
      <c r="K14" s="155">
        <f>VLOOKUP(J14,[1]Letnice!$D$16:$E$28,2,FALSE)</f>
        <v>1001</v>
      </c>
      <c r="L14" s="154">
        <v>8</v>
      </c>
      <c r="M14" s="153">
        <v>6</v>
      </c>
      <c r="N14" s="153">
        <v>20</v>
      </c>
      <c r="O14" s="153">
        <v>30</v>
      </c>
      <c r="P14" s="152">
        <f t="shared" si="0"/>
        <v>64</v>
      </c>
      <c r="Q14" s="151">
        <v>13.1</v>
      </c>
      <c r="R14" s="150">
        <v>0</v>
      </c>
      <c r="S14" s="149">
        <f t="shared" si="1"/>
        <v>13.1</v>
      </c>
      <c r="T14" s="151">
        <v>20.6</v>
      </c>
      <c r="U14" s="150">
        <v>0</v>
      </c>
      <c r="V14" s="149">
        <f t="shared" si="2"/>
        <v>20.6</v>
      </c>
      <c r="W14" s="149">
        <f t="shared" si="3"/>
        <v>1031.3000000000002</v>
      </c>
      <c r="X14" s="148">
        <f>(IF(W14=W13,1,0))+(IF(W14=W54,1,0))</f>
        <v>0</v>
      </c>
    </row>
    <row r="15" spans="1:24" ht="21" customHeight="1">
      <c r="A15" s="160">
        <f t="shared" si="4"/>
        <v>11</v>
      </c>
      <c r="B15" s="154"/>
      <c r="C15" s="188" t="s">
        <v>113</v>
      </c>
      <c r="D15" s="161" t="s">
        <v>57</v>
      </c>
      <c r="E15" s="158" t="s">
        <v>76</v>
      </c>
      <c r="F15" s="157" t="s">
        <v>241</v>
      </c>
      <c r="G15" s="156">
        <v>2004</v>
      </c>
      <c r="H15" s="156">
        <v>2003</v>
      </c>
      <c r="I15" s="156">
        <v>2003</v>
      </c>
      <c r="J15" s="156">
        <f>VLOOKUP(G15,[1]Letnice!$D$2:$E$12,2,FALSE)+VLOOKUP(H15,[1]Letnice!$D$2:$E$12,2,FALSE)+VLOOKUP(I15,[1]Letnice!$D$2:$E$12,2,FALSE)</f>
        <v>44</v>
      </c>
      <c r="K15" s="155">
        <f>VLOOKUP(J15,[1]Letnice!$D$16:$E$28,2,FALSE)</f>
        <v>1002</v>
      </c>
      <c r="L15" s="154">
        <v>7</v>
      </c>
      <c r="M15" s="153">
        <v>9</v>
      </c>
      <c r="N15" s="153">
        <v>19</v>
      </c>
      <c r="O15" s="153">
        <v>30</v>
      </c>
      <c r="P15" s="152">
        <f t="shared" si="0"/>
        <v>65</v>
      </c>
      <c r="Q15" s="151">
        <v>13.3</v>
      </c>
      <c r="R15" s="150">
        <v>0</v>
      </c>
      <c r="S15" s="149">
        <f t="shared" si="1"/>
        <v>13.3</v>
      </c>
      <c r="T15" s="151">
        <v>18.3</v>
      </c>
      <c r="U15" s="150">
        <v>5</v>
      </c>
      <c r="V15" s="149">
        <f t="shared" si="2"/>
        <v>23.3</v>
      </c>
      <c r="W15" s="149">
        <f t="shared" si="3"/>
        <v>1030.4000000000001</v>
      </c>
      <c r="X15" s="148">
        <f>(IF(W15=W14,1,0))+(IF(W15=W55,1,0))</f>
        <v>0</v>
      </c>
    </row>
    <row r="16" spans="1:24" ht="21" customHeight="1">
      <c r="A16" s="160">
        <f t="shared" si="4"/>
        <v>12</v>
      </c>
      <c r="B16" s="154"/>
      <c r="C16" s="188" t="s">
        <v>54</v>
      </c>
      <c r="D16" s="161" t="s">
        <v>55</v>
      </c>
      <c r="E16" s="158" t="s">
        <v>76</v>
      </c>
      <c r="F16" s="157" t="s">
        <v>216</v>
      </c>
      <c r="G16" s="156">
        <v>2003</v>
      </c>
      <c r="H16" s="156">
        <v>2003</v>
      </c>
      <c r="I16" s="156">
        <v>2004</v>
      </c>
      <c r="J16" s="156">
        <f>VLOOKUP(G16,[1]Letnice!$D$2:$E$12,2,FALSE)+VLOOKUP(H16,[1]Letnice!$D$2:$E$12,2,FALSE)+VLOOKUP(I16,[1]Letnice!$D$2:$E$12,2,FALSE)</f>
        <v>44</v>
      </c>
      <c r="K16" s="155">
        <f>VLOOKUP(J16,[1]Letnice!$D$16:$E$28,2,FALSE)</f>
        <v>1002</v>
      </c>
      <c r="L16" s="154">
        <v>10</v>
      </c>
      <c r="M16" s="153">
        <v>10</v>
      </c>
      <c r="N16" s="153">
        <v>24</v>
      </c>
      <c r="O16" s="153">
        <v>36</v>
      </c>
      <c r="P16" s="152">
        <f t="shared" si="0"/>
        <v>80</v>
      </c>
      <c r="Q16" s="151">
        <v>11.9</v>
      </c>
      <c r="R16" s="150">
        <v>10</v>
      </c>
      <c r="S16" s="149">
        <f t="shared" si="1"/>
        <v>21.9</v>
      </c>
      <c r="T16" s="151">
        <v>19.7</v>
      </c>
      <c r="U16" s="150">
        <v>10</v>
      </c>
      <c r="V16" s="149">
        <f t="shared" si="2"/>
        <v>29.7</v>
      </c>
      <c r="W16" s="149">
        <f t="shared" si="3"/>
        <v>1030.3999999999999</v>
      </c>
      <c r="X16" s="148">
        <f>(IF(W16=W15,1,0))+(IF(W16=W17,1,0))</f>
        <v>1</v>
      </c>
    </row>
    <row r="17" spans="1:24" ht="21" customHeight="1">
      <c r="A17" s="160">
        <f t="shared" si="4"/>
        <v>13</v>
      </c>
      <c r="B17" s="154"/>
      <c r="C17" s="188" t="s">
        <v>136</v>
      </c>
      <c r="D17" s="161" t="s">
        <v>64</v>
      </c>
      <c r="E17" s="158" t="s">
        <v>76</v>
      </c>
      <c r="F17" s="157" t="s">
        <v>261</v>
      </c>
      <c r="G17" s="156">
        <v>2006</v>
      </c>
      <c r="H17" s="156">
        <v>2006</v>
      </c>
      <c r="I17" s="156">
        <v>2007</v>
      </c>
      <c r="J17" s="156">
        <f>VLOOKUP(G17,[1]Letnice!$D$2:$E$12,2,FALSE)+VLOOKUP(H17,[1]Letnice!$D$2:$E$12,2,FALSE)+VLOOKUP(I17,[1]Letnice!$D$2:$E$12,2,FALSE)</f>
        <v>36</v>
      </c>
      <c r="K17" s="155">
        <f>VLOOKUP(J17,[1]Letnice!$D$16:$E$28,2,FALSE)</f>
        <v>1005</v>
      </c>
      <c r="L17" s="154">
        <v>6</v>
      </c>
      <c r="M17" s="153">
        <v>9</v>
      </c>
      <c r="N17" s="153">
        <v>18</v>
      </c>
      <c r="O17" s="153">
        <v>27</v>
      </c>
      <c r="P17" s="152">
        <f t="shared" si="0"/>
        <v>60</v>
      </c>
      <c r="Q17" s="151">
        <v>14.2</v>
      </c>
      <c r="R17" s="150">
        <v>0</v>
      </c>
      <c r="S17" s="149">
        <f t="shared" si="1"/>
        <v>14.2</v>
      </c>
      <c r="T17" s="151">
        <v>22</v>
      </c>
      <c r="U17" s="150">
        <v>1</v>
      </c>
      <c r="V17" s="149">
        <f t="shared" si="2"/>
        <v>23</v>
      </c>
      <c r="W17" s="149">
        <f t="shared" si="3"/>
        <v>1027.8</v>
      </c>
      <c r="X17" s="148">
        <f>(IF(W17=W16,1,0))+(IF(W17=W57,1,0))</f>
        <v>0</v>
      </c>
    </row>
    <row r="18" spans="1:24" ht="21" customHeight="1">
      <c r="A18" s="160">
        <f t="shared" si="4"/>
        <v>14</v>
      </c>
      <c r="B18" s="154"/>
      <c r="C18" s="188" t="s">
        <v>103</v>
      </c>
      <c r="D18" s="161" t="s">
        <v>85</v>
      </c>
      <c r="E18" s="158" t="s">
        <v>76</v>
      </c>
      <c r="F18" s="157" t="s">
        <v>231</v>
      </c>
      <c r="G18" s="156">
        <v>2006</v>
      </c>
      <c r="H18" s="156">
        <v>2007</v>
      </c>
      <c r="I18" s="156">
        <v>2006</v>
      </c>
      <c r="J18" s="156">
        <f>VLOOKUP(G18,[1]Letnice!$D$2:$E$12,2,FALSE)+VLOOKUP(H18,[1]Letnice!$D$2:$E$12,2,FALSE)+VLOOKUP(I18,[1]Letnice!$D$2:$E$12,2,FALSE)</f>
        <v>36</v>
      </c>
      <c r="K18" s="155">
        <f>VLOOKUP(J18,[1]Letnice!$D$16:$E$28,2,FALSE)</f>
        <v>1005</v>
      </c>
      <c r="L18" s="154">
        <v>8</v>
      </c>
      <c r="M18" s="153">
        <v>9</v>
      </c>
      <c r="N18" s="153">
        <v>21</v>
      </c>
      <c r="O18" s="153">
        <v>24</v>
      </c>
      <c r="P18" s="152">
        <f t="shared" si="0"/>
        <v>62</v>
      </c>
      <c r="Q18" s="151">
        <v>14.5</v>
      </c>
      <c r="R18" s="150">
        <v>0</v>
      </c>
      <c r="S18" s="149">
        <f t="shared" si="1"/>
        <v>14.5</v>
      </c>
      <c r="T18" s="151">
        <v>24</v>
      </c>
      <c r="U18" s="150">
        <v>1</v>
      </c>
      <c r="V18" s="149">
        <f t="shared" si="2"/>
        <v>25</v>
      </c>
      <c r="W18" s="149">
        <f t="shared" si="3"/>
        <v>1027.5</v>
      </c>
      <c r="X18" s="148">
        <f>(IF(W18=W17,1,0))+(IF(W18=W58,1,0))</f>
        <v>0</v>
      </c>
    </row>
    <row r="19" spans="1:24" ht="21" customHeight="1">
      <c r="A19" s="160">
        <f t="shared" si="4"/>
        <v>15</v>
      </c>
      <c r="B19" s="154"/>
      <c r="C19" s="188" t="s">
        <v>132</v>
      </c>
      <c r="D19" s="161" t="s">
        <v>62</v>
      </c>
      <c r="E19" s="158" t="s">
        <v>76</v>
      </c>
      <c r="F19" s="157" t="s">
        <v>303</v>
      </c>
      <c r="G19" s="156">
        <v>2003</v>
      </c>
      <c r="H19" s="156">
        <v>2003</v>
      </c>
      <c r="I19" s="156">
        <v>2004</v>
      </c>
      <c r="J19" s="156">
        <f>VLOOKUP(G19,[1]Letnice!$D$2:$E$12,2,FALSE)+VLOOKUP(H19,[1]Letnice!$D$2:$E$12,2,FALSE)+VLOOKUP(I19,[1]Letnice!$D$2:$E$12,2,FALSE)</f>
        <v>44</v>
      </c>
      <c r="K19" s="155">
        <f>VLOOKUP(J19,[1]Letnice!$D$16:$E$28,2,FALSE)</f>
        <v>1002</v>
      </c>
      <c r="L19" s="154">
        <v>10</v>
      </c>
      <c r="M19" s="153">
        <v>10</v>
      </c>
      <c r="N19" s="153">
        <v>22</v>
      </c>
      <c r="O19" s="153">
        <v>27</v>
      </c>
      <c r="P19" s="152">
        <f t="shared" si="0"/>
        <v>69</v>
      </c>
      <c r="Q19" s="151">
        <v>12</v>
      </c>
      <c r="R19" s="150">
        <v>10</v>
      </c>
      <c r="S19" s="149">
        <f t="shared" si="1"/>
        <v>22</v>
      </c>
      <c r="T19" s="151">
        <v>20.8</v>
      </c>
      <c r="U19" s="150">
        <v>1</v>
      </c>
      <c r="V19" s="149">
        <f t="shared" si="2"/>
        <v>21.8</v>
      </c>
      <c r="W19" s="149">
        <f t="shared" si="3"/>
        <v>1027.2</v>
      </c>
      <c r="X19" s="148">
        <f>(IF(W19=W18,1,0))+(IF(W19=W60,1,0))</f>
        <v>0</v>
      </c>
    </row>
    <row r="20" spans="1:24" ht="21" customHeight="1">
      <c r="A20" s="160">
        <f t="shared" si="4"/>
        <v>16</v>
      </c>
      <c r="B20" s="154"/>
      <c r="C20" s="188" t="s">
        <v>146</v>
      </c>
      <c r="D20" s="161" t="s">
        <v>75</v>
      </c>
      <c r="E20" s="158" t="s">
        <v>76</v>
      </c>
      <c r="F20" s="157" t="s">
        <v>273</v>
      </c>
      <c r="G20" s="156">
        <v>2004</v>
      </c>
      <c r="H20" s="156">
        <v>2007</v>
      </c>
      <c r="I20" s="156">
        <v>2006</v>
      </c>
      <c r="J20" s="156">
        <f>VLOOKUP(G20,[1]Letnice!$D$2:$E$12,2,FALSE)+VLOOKUP(H20,[1]Letnice!$D$2:$E$12,2,FALSE)+VLOOKUP(I20,[1]Letnice!$D$2:$E$12,2,FALSE)</f>
        <v>38</v>
      </c>
      <c r="K20" s="155">
        <f>VLOOKUP(J20,[1]Letnice!$D$16:$E$28,2,FALSE)</f>
        <v>1005</v>
      </c>
      <c r="L20" s="154">
        <v>8</v>
      </c>
      <c r="M20" s="153">
        <v>8</v>
      </c>
      <c r="N20" s="153">
        <v>22</v>
      </c>
      <c r="O20" s="153">
        <v>30</v>
      </c>
      <c r="P20" s="152">
        <f t="shared" si="0"/>
        <v>68</v>
      </c>
      <c r="Q20" s="151">
        <v>15</v>
      </c>
      <c r="R20" s="150">
        <v>10</v>
      </c>
      <c r="S20" s="149">
        <f t="shared" si="1"/>
        <v>25</v>
      </c>
      <c r="T20" s="151">
        <v>22.8</v>
      </c>
      <c r="U20" s="150">
        <v>0</v>
      </c>
      <c r="V20" s="149">
        <f t="shared" si="2"/>
        <v>22.8</v>
      </c>
      <c r="W20" s="149">
        <f t="shared" si="3"/>
        <v>1025.2</v>
      </c>
      <c r="X20" s="148">
        <f>(IF(W20=W19,1,0))+(IF(W20=W21,1,0))</f>
        <v>0</v>
      </c>
    </row>
    <row r="21" spans="1:24" ht="21" customHeight="1">
      <c r="A21" s="160">
        <f t="shared" si="4"/>
        <v>17</v>
      </c>
      <c r="B21" s="154"/>
      <c r="C21" s="188" t="s">
        <v>145</v>
      </c>
      <c r="D21" s="164" t="s">
        <v>73</v>
      </c>
      <c r="E21" s="158" t="s">
        <v>76</v>
      </c>
      <c r="F21" s="157" t="s">
        <v>272</v>
      </c>
      <c r="G21" s="156">
        <v>2006</v>
      </c>
      <c r="H21" s="156">
        <v>2006</v>
      </c>
      <c r="I21" s="156">
        <v>2005</v>
      </c>
      <c r="J21" s="156">
        <f>VLOOKUP(G21,[1]Letnice!$D$2:$E$12,2,FALSE)+VLOOKUP(H21,[1]Letnice!$D$2:$E$12,2,FALSE)+VLOOKUP(I21,[1]Letnice!$D$2:$E$12,2,FALSE)</f>
        <v>37</v>
      </c>
      <c r="K21" s="155">
        <f>VLOOKUP(J21,[1]Letnice!$D$16:$E$28,2,FALSE)</f>
        <v>1005</v>
      </c>
      <c r="L21" s="154">
        <v>9</v>
      </c>
      <c r="M21" s="153">
        <v>7</v>
      </c>
      <c r="N21" s="153">
        <v>20</v>
      </c>
      <c r="O21" s="153">
        <v>36</v>
      </c>
      <c r="P21" s="152">
        <f t="shared" si="0"/>
        <v>72</v>
      </c>
      <c r="Q21" s="151">
        <v>15.2</v>
      </c>
      <c r="R21" s="150">
        <v>5</v>
      </c>
      <c r="S21" s="149">
        <f t="shared" si="1"/>
        <v>20.2</v>
      </c>
      <c r="T21" s="151">
        <v>21.7</v>
      </c>
      <c r="U21" s="150">
        <v>10</v>
      </c>
      <c r="V21" s="149">
        <f t="shared" si="2"/>
        <v>31.7</v>
      </c>
      <c r="W21" s="149">
        <f t="shared" si="3"/>
        <v>1025.0999999999999</v>
      </c>
      <c r="X21" s="148">
        <f>(IF(W21=W20,1,0))+(IF(W21=W22,1,0))</f>
        <v>0</v>
      </c>
    </row>
    <row r="22" spans="1:24" ht="21" customHeight="1">
      <c r="A22" s="160">
        <f t="shared" si="4"/>
        <v>18</v>
      </c>
      <c r="B22" s="154"/>
      <c r="C22" s="188" t="s">
        <v>90</v>
      </c>
      <c r="D22" s="161" t="s">
        <v>87</v>
      </c>
      <c r="E22" s="158" t="s">
        <v>76</v>
      </c>
      <c r="F22" s="157" t="s">
        <v>222</v>
      </c>
      <c r="G22" s="156">
        <v>2006</v>
      </c>
      <c r="H22" s="156">
        <v>2006</v>
      </c>
      <c r="I22" s="156">
        <v>2004</v>
      </c>
      <c r="J22" s="156">
        <f>VLOOKUP(G22,[1]Letnice!$D$2:$E$12,2,FALSE)+VLOOKUP(H22,[1]Letnice!$D$2:$E$12,2,FALSE)+VLOOKUP(I22,[1]Letnice!$D$2:$E$12,2,FALSE)</f>
        <v>38</v>
      </c>
      <c r="K22" s="155">
        <f>VLOOKUP(J22,[1]Letnice!$D$16:$E$28,2,FALSE)</f>
        <v>1005</v>
      </c>
      <c r="L22" s="154">
        <v>6</v>
      </c>
      <c r="M22" s="153">
        <v>10</v>
      </c>
      <c r="N22" s="153">
        <v>18</v>
      </c>
      <c r="O22" s="153">
        <v>27</v>
      </c>
      <c r="P22" s="152">
        <f t="shared" si="0"/>
        <v>61</v>
      </c>
      <c r="Q22" s="151">
        <v>16.399999999999999</v>
      </c>
      <c r="R22" s="150">
        <v>0</v>
      </c>
      <c r="S22" s="149">
        <f t="shared" si="1"/>
        <v>16.399999999999999</v>
      </c>
      <c r="T22" s="151">
        <v>24.9</v>
      </c>
      <c r="U22" s="150">
        <v>0</v>
      </c>
      <c r="V22" s="149">
        <f t="shared" si="2"/>
        <v>24.9</v>
      </c>
      <c r="W22" s="149">
        <f t="shared" si="3"/>
        <v>1024.6999999999998</v>
      </c>
      <c r="X22" s="148">
        <f>(IF(W22=W21,1,0))+(IF(W22=W23,1,0))</f>
        <v>0</v>
      </c>
    </row>
    <row r="23" spans="1:24" ht="21" customHeight="1">
      <c r="A23" s="160">
        <f t="shared" si="4"/>
        <v>19</v>
      </c>
      <c r="B23" s="154"/>
      <c r="C23" s="188" t="s">
        <v>126</v>
      </c>
      <c r="D23" s="161" t="s">
        <v>73</v>
      </c>
      <c r="E23" s="158" t="s">
        <v>76</v>
      </c>
      <c r="F23" s="157" t="s">
        <v>252</v>
      </c>
      <c r="G23" s="156">
        <v>2004</v>
      </c>
      <c r="H23" s="156">
        <v>2004</v>
      </c>
      <c r="I23" s="156">
        <v>2004</v>
      </c>
      <c r="J23" s="156">
        <f>VLOOKUP(G23,[1]Letnice!$D$2:$E$12,2,FALSE)+VLOOKUP(H23,[1]Letnice!$D$2:$E$12,2,FALSE)+VLOOKUP(I23,[1]Letnice!$D$2:$E$12,2,FALSE)</f>
        <v>42</v>
      </c>
      <c r="K23" s="155">
        <f>VLOOKUP(J23,[1]Letnice!$D$16:$E$28,2,FALSE)</f>
        <v>1002</v>
      </c>
      <c r="L23" s="154">
        <v>9</v>
      </c>
      <c r="M23" s="153">
        <v>9</v>
      </c>
      <c r="N23" s="153">
        <v>19</v>
      </c>
      <c r="O23" s="153">
        <v>30</v>
      </c>
      <c r="P23" s="152">
        <f t="shared" si="0"/>
        <v>67</v>
      </c>
      <c r="Q23" s="151">
        <v>15.1</v>
      </c>
      <c r="R23" s="150">
        <v>0</v>
      </c>
      <c r="S23" s="149">
        <f t="shared" si="1"/>
        <v>15.1</v>
      </c>
      <c r="T23" s="151">
        <v>29.7</v>
      </c>
      <c r="U23" s="150">
        <v>0</v>
      </c>
      <c r="V23" s="149">
        <f t="shared" si="2"/>
        <v>29.7</v>
      </c>
      <c r="W23" s="149">
        <f t="shared" si="3"/>
        <v>1024.2</v>
      </c>
      <c r="X23" s="148">
        <f>(IF(W23=W22,1,0))+(IF(W23=W63,1,0))</f>
        <v>0</v>
      </c>
    </row>
    <row r="24" spans="1:24" ht="21" customHeight="1">
      <c r="A24" s="160">
        <f t="shared" si="4"/>
        <v>20</v>
      </c>
      <c r="B24" s="154"/>
      <c r="C24" s="188" t="s">
        <v>141</v>
      </c>
      <c r="D24" s="161" t="s">
        <v>69</v>
      </c>
      <c r="E24" s="158" t="s">
        <v>76</v>
      </c>
      <c r="F24" s="157" t="s">
        <v>268</v>
      </c>
      <c r="G24" s="156">
        <v>2004</v>
      </c>
      <c r="H24" s="156">
        <v>2004</v>
      </c>
      <c r="I24" s="156">
        <v>2004</v>
      </c>
      <c r="J24" s="156">
        <f>VLOOKUP(G24,[1]Letnice!$D$2:$E$12,2,FALSE)+VLOOKUP(H24,[1]Letnice!$D$2:$E$12,2,FALSE)+VLOOKUP(I24,[1]Letnice!$D$2:$E$12,2,FALSE)</f>
        <v>42</v>
      </c>
      <c r="K24" s="155">
        <f>VLOOKUP(J24,[1]Letnice!$D$16:$E$28,2,FALSE)</f>
        <v>1002</v>
      </c>
      <c r="L24" s="154">
        <v>10</v>
      </c>
      <c r="M24" s="153">
        <v>9</v>
      </c>
      <c r="N24" s="153">
        <v>23</v>
      </c>
      <c r="O24" s="153">
        <v>39</v>
      </c>
      <c r="P24" s="152">
        <f t="shared" si="0"/>
        <v>81</v>
      </c>
      <c r="Q24" s="151">
        <v>14.7</v>
      </c>
      <c r="R24" s="150">
        <v>10</v>
      </c>
      <c r="S24" s="149">
        <f t="shared" si="1"/>
        <v>24.7</v>
      </c>
      <c r="T24" s="151">
        <v>23.8</v>
      </c>
      <c r="U24" s="150">
        <v>11</v>
      </c>
      <c r="V24" s="149">
        <f t="shared" si="2"/>
        <v>34.799999999999997</v>
      </c>
      <c r="W24" s="149">
        <f t="shared" si="3"/>
        <v>1023.5</v>
      </c>
      <c r="X24" s="148">
        <f>(IF(W24=W23,1,0))+(IF(W24=W25,1,0))</f>
        <v>1</v>
      </c>
    </row>
    <row r="25" spans="1:24" ht="21" customHeight="1">
      <c r="A25" s="160">
        <f t="shared" si="4"/>
        <v>21</v>
      </c>
      <c r="B25" s="154"/>
      <c r="C25" s="188" t="s">
        <v>148</v>
      </c>
      <c r="D25" s="161" t="s">
        <v>75</v>
      </c>
      <c r="E25" s="158" t="s">
        <v>76</v>
      </c>
      <c r="F25" s="157" t="s">
        <v>275</v>
      </c>
      <c r="G25" s="156">
        <v>2005</v>
      </c>
      <c r="H25" s="156">
        <v>2004</v>
      </c>
      <c r="I25" s="156">
        <v>2006</v>
      </c>
      <c r="J25" s="156">
        <f>VLOOKUP(G25,[1]Letnice!$D$2:$E$12,2,FALSE)+VLOOKUP(H25,[1]Letnice!$D$2:$E$12,2,FALSE)+VLOOKUP(I25,[1]Letnice!$D$2:$E$12,2,FALSE)</f>
        <v>39</v>
      </c>
      <c r="K25" s="155">
        <f>VLOOKUP(J25,[1]Letnice!$D$16:$E$28,2,FALSE)</f>
        <v>1003</v>
      </c>
      <c r="L25" s="154">
        <v>8</v>
      </c>
      <c r="M25" s="153">
        <v>7</v>
      </c>
      <c r="N25" s="153">
        <v>16</v>
      </c>
      <c r="O25" s="153">
        <v>27</v>
      </c>
      <c r="P25" s="152">
        <f t="shared" si="0"/>
        <v>58</v>
      </c>
      <c r="Q25" s="151">
        <v>14.7</v>
      </c>
      <c r="R25" s="150">
        <v>0</v>
      </c>
      <c r="S25" s="149">
        <f t="shared" si="1"/>
        <v>14.7</v>
      </c>
      <c r="T25" s="151">
        <v>22.8</v>
      </c>
      <c r="U25" s="150">
        <v>0</v>
      </c>
      <c r="V25" s="149">
        <f t="shared" si="2"/>
        <v>22.8</v>
      </c>
      <c r="W25" s="149">
        <f t="shared" si="3"/>
        <v>1023.5</v>
      </c>
      <c r="X25" s="148">
        <f>(IF(W25=W24,1,0))+(IF(W25=W26,1,0))</f>
        <v>1</v>
      </c>
    </row>
    <row r="26" spans="1:24" ht="21" customHeight="1">
      <c r="A26" s="160">
        <f t="shared" si="4"/>
        <v>22</v>
      </c>
      <c r="B26" s="154"/>
      <c r="C26" s="188" t="s">
        <v>112</v>
      </c>
      <c r="D26" s="161" t="s">
        <v>57</v>
      </c>
      <c r="E26" s="158" t="s">
        <v>76</v>
      </c>
      <c r="F26" s="157" t="s">
        <v>240</v>
      </c>
      <c r="G26" s="156">
        <v>2006</v>
      </c>
      <c r="H26" s="156">
        <v>2007</v>
      </c>
      <c r="I26" s="156">
        <v>2006</v>
      </c>
      <c r="J26" s="156">
        <f>VLOOKUP(G26,[1]Letnice!$D$2:$E$12,2,FALSE)+VLOOKUP(H26,[1]Letnice!$D$2:$E$12,2,FALSE)+VLOOKUP(I26,[1]Letnice!$D$2:$E$12,2,FALSE)</f>
        <v>36</v>
      </c>
      <c r="K26" s="155">
        <f>VLOOKUP(J26,[1]Letnice!$D$16:$E$28,2,FALSE)</f>
        <v>1005</v>
      </c>
      <c r="L26" s="154">
        <v>6</v>
      </c>
      <c r="M26" s="153">
        <v>9</v>
      </c>
      <c r="N26" s="153">
        <v>10</v>
      </c>
      <c r="O26" s="153">
        <v>36</v>
      </c>
      <c r="P26" s="152">
        <f t="shared" si="0"/>
        <v>61</v>
      </c>
      <c r="Q26" s="151">
        <v>15.6</v>
      </c>
      <c r="R26" s="150">
        <v>0</v>
      </c>
      <c r="S26" s="149">
        <f t="shared" si="1"/>
        <v>15.6</v>
      </c>
      <c r="T26" s="151">
        <v>27.3</v>
      </c>
      <c r="U26" s="150">
        <v>0</v>
      </c>
      <c r="V26" s="149">
        <f t="shared" si="2"/>
        <v>27.3</v>
      </c>
      <c r="W26" s="149">
        <f t="shared" si="3"/>
        <v>1023.1</v>
      </c>
      <c r="X26" s="148">
        <f>(IF(W26=W25,1,0))+(IF(W26=W66,1,0))</f>
        <v>0</v>
      </c>
    </row>
    <row r="27" spans="1:24" ht="21" customHeight="1">
      <c r="A27" s="160">
        <f t="shared" si="4"/>
        <v>23</v>
      </c>
      <c r="B27" s="154"/>
      <c r="C27" s="188" t="s">
        <v>109</v>
      </c>
      <c r="D27" s="161" t="s">
        <v>57</v>
      </c>
      <c r="E27" s="158" t="s">
        <v>76</v>
      </c>
      <c r="F27" s="157" t="s">
        <v>237</v>
      </c>
      <c r="G27" s="156">
        <v>2004</v>
      </c>
      <c r="H27" s="156">
        <v>2004</v>
      </c>
      <c r="I27" s="156">
        <v>2004</v>
      </c>
      <c r="J27" s="156">
        <f>VLOOKUP(G27,[1]Letnice!$D$2:$E$12,2,FALSE)+VLOOKUP(H27,[1]Letnice!$D$2:$E$12,2,FALSE)+VLOOKUP(I27,[1]Letnice!$D$2:$E$12,2,FALSE)</f>
        <v>42</v>
      </c>
      <c r="K27" s="155">
        <f>VLOOKUP(J27,[1]Letnice!$D$16:$E$28,2,FALSE)</f>
        <v>1002</v>
      </c>
      <c r="L27" s="154">
        <v>6</v>
      </c>
      <c r="M27" s="153">
        <v>8</v>
      </c>
      <c r="N27" s="153">
        <v>18</v>
      </c>
      <c r="O27" s="153">
        <v>27</v>
      </c>
      <c r="P27" s="152">
        <f t="shared" si="0"/>
        <v>59</v>
      </c>
      <c r="Q27" s="151">
        <v>12.5</v>
      </c>
      <c r="R27" s="150">
        <v>5</v>
      </c>
      <c r="S27" s="149">
        <f t="shared" si="1"/>
        <v>17.5</v>
      </c>
      <c r="T27" s="151">
        <v>22.7</v>
      </c>
      <c r="U27" s="150">
        <v>0</v>
      </c>
      <c r="V27" s="149">
        <f t="shared" si="2"/>
        <v>22.7</v>
      </c>
      <c r="W27" s="149">
        <f t="shared" si="3"/>
        <v>1020.8</v>
      </c>
      <c r="X27" s="148">
        <f>(IF(W27=W26,1,0))+(IF(W27=W68,1,0))</f>
        <v>0</v>
      </c>
    </row>
    <row r="28" spans="1:24" ht="21" customHeight="1">
      <c r="A28" s="160">
        <f t="shared" si="4"/>
        <v>24</v>
      </c>
      <c r="B28" s="154"/>
      <c r="C28" s="188" t="s">
        <v>68</v>
      </c>
      <c r="D28" s="161" t="s">
        <v>69</v>
      </c>
      <c r="E28" s="158" t="s">
        <v>76</v>
      </c>
      <c r="F28" s="157" t="s">
        <v>264</v>
      </c>
      <c r="G28" s="156">
        <v>2005</v>
      </c>
      <c r="H28" s="156">
        <v>2004</v>
      </c>
      <c r="I28" s="156">
        <v>2004</v>
      </c>
      <c r="J28" s="156">
        <f>VLOOKUP(G28,[1]Letnice!$D$2:$E$12,2,FALSE)+VLOOKUP(H28,[1]Letnice!$D$2:$E$12,2,FALSE)+VLOOKUP(I28,[1]Letnice!$D$2:$E$12,2,FALSE)</f>
        <v>41</v>
      </c>
      <c r="K28" s="155">
        <f>VLOOKUP(J28,[1]Letnice!$D$16:$E$28,2,FALSE)</f>
        <v>1003</v>
      </c>
      <c r="L28" s="154">
        <v>9</v>
      </c>
      <c r="M28" s="153">
        <v>9</v>
      </c>
      <c r="N28" s="153">
        <v>25</v>
      </c>
      <c r="O28" s="153">
        <v>24</v>
      </c>
      <c r="P28" s="152">
        <f t="shared" si="0"/>
        <v>67</v>
      </c>
      <c r="Q28" s="151">
        <v>11.6</v>
      </c>
      <c r="R28" s="150">
        <v>10</v>
      </c>
      <c r="S28" s="149">
        <f t="shared" si="1"/>
        <v>21.6</v>
      </c>
      <c r="T28" s="151">
        <v>21.4</v>
      </c>
      <c r="U28" s="150">
        <v>7</v>
      </c>
      <c r="V28" s="149">
        <f t="shared" si="2"/>
        <v>28.4</v>
      </c>
      <c r="W28" s="149">
        <f t="shared" si="3"/>
        <v>1019.9999999999999</v>
      </c>
      <c r="X28" s="148">
        <f>(IF(W28=W27,1,0))+(IF(W28=W29,1,0))</f>
        <v>0</v>
      </c>
    </row>
    <row r="29" spans="1:24" ht="21" customHeight="1">
      <c r="A29" s="160">
        <f t="shared" si="4"/>
        <v>25</v>
      </c>
      <c r="B29" s="154"/>
      <c r="C29" s="188" t="s">
        <v>70</v>
      </c>
      <c r="D29" s="161" t="s">
        <v>69</v>
      </c>
      <c r="E29" s="158" t="s">
        <v>76</v>
      </c>
      <c r="F29" s="157" t="s">
        <v>265</v>
      </c>
      <c r="G29" s="156">
        <v>2006</v>
      </c>
      <c r="H29" s="156">
        <v>2006</v>
      </c>
      <c r="I29" s="156">
        <v>2006</v>
      </c>
      <c r="J29" s="156">
        <f>VLOOKUP(G29,[1]Letnice!$D$2:$E$12,2,FALSE)+VLOOKUP(H29,[1]Letnice!$D$2:$E$12,2,FALSE)+VLOOKUP(I29,[1]Letnice!$D$2:$E$12,2,FALSE)</f>
        <v>36</v>
      </c>
      <c r="K29" s="155">
        <f>VLOOKUP(J29,[1]Letnice!$D$16:$E$28,2,FALSE)</f>
        <v>1005</v>
      </c>
      <c r="L29" s="154">
        <v>10</v>
      </c>
      <c r="M29" s="153">
        <v>8</v>
      </c>
      <c r="N29" s="153">
        <v>18</v>
      </c>
      <c r="O29" s="153">
        <v>15</v>
      </c>
      <c r="P29" s="152">
        <f t="shared" si="0"/>
        <v>51</v>
      </c>
      <c r="Q29" s="151">
        <v>12</v>
      </c>
      <c r="R29" s="150">
        <v>0</v>
      </c>
      <c r="S29" s="149">
        <f t="shared" si="1"/>
        <v>12</v>
      </c>
      <c r="T29" s="151">
        <v>25.7</v>
      </c>
      <c r="U29" s="150">
        <v>1</v>
      </c>
      <c r="V29" s="149">
        <f t="shared" si="2"/>
        <v>26.7</v>
      </c>
      <c r="W29" s="149">
        <f t="shared" si="3"/>
        <v>1017.3</v>
      </c>
      <c r="X29" s="148">
        <f>(IF(W29=W28,1,0))+(IF(W29=W30,1,0))</f>
        <v>0</v>
      </c>
    </row>
    <row r="30" spans="1:24" ht="21" customHeight="1">
      <c r="A30" s="160">
        <f t="shared" si="4"/>
        <v>26</v>
      </c>
      <c r="B30" s="154"/>
      <c r="C30" s="188" t="s">
        <v>125</v>
      </c>
      <c r="D30" s="161" t="s">
        <v>60</v>
      </c>
      <c r="E30" s="158" t="s">
        <v>76</v>
      </c>
      <c r="F30" s="157" t="s">
        <v>251</v>
      </c>
      <c r="G30" s="156">
        <v>2002</v>
      </c>
      <c r="H30" s="156">
        <v>2003</v>
      </c>
      <c r="I30" s="156">
        <v>2005</v>
      </c>
      <c r="J30" s="156">
        <f>VLOOKUP(G30,[1]Letnice!$D$2:$E$12,2,FALSE)+VLOOKUP(H30,[1]Letnice!$D$2:$E$12,2,FALSE)+VLOOKUP(I30,[1]Letnice!$D$2:$E$12,2,FALSE)</f>
        <v>44</v>
      </c>
      <c r="K30" s="155">
        <f>VLOOKUP(J30,[1]Letnice!$D$16:$E$28,2,FALSE)</f>
        <v>1002</v>
      </c>
      <c r="L30" s="154">
        <v>7</v>
      </c>
      <c r="M30" s="153">
        <v>10</v>
      </c>
      <c r="N30" s="153">
        <v>14</v>
      </c>
      <c r="O30" s="153">
        <v>24</v>
      </c>
      <c r="P30" s="152">
        <f t="shared" si="0"/>
        <v>55</v>
      </c>
      <c r="Q30" s="151">
        <v>16.100000000000001</v>
      </c>
      <c r="R30" s="150">
        <v>0</v>
      </c>
      <c r="S30" s="149">
        <f t="shared" si="1"/>
        <v>16.100000000000001</v>
      </c>
      <c r="T30" s="151">
        <v>23.8</v>
      </c>
      <c r="U30" s="150">
        <v>0</v>
      </c>
      <c r="V30" s="149">
        <f t="shared" si="2"/>
        <v>23.8</v>
      </c>
      <c r="W30" s="149">
        <f t="shared" si="3"/>
        <v>1017.1</v>
      </c>
      <c r="X30" s="148">
        <f>(IF(W30=W29,1,0))+(IF(W30=W70,1,0))</f>
        <v>0</v>
      </c>
    </row>
    <row r="31" spans="1:24" ht="21" customHeight="1">
      <c r="A31" s="160">
        <f t="shared" si="4"/>
        <v>27</v>
      </c>
      <c r="B31" s="154"/>
      <c r="C31" s="188" t="s">
        <v>139</v>
      </c>
      <c r="D31" s="161" t="s">
        <v>69</v>
      </c>
      <c r="E31" s="158" t="s">
        <v>76</v>
      </c>
      <c r="F31" s="157" t="s">
        <v>266</v>
      </c>
      <c r="G31" s="156">
        <v>2006</v>
      </c>
      <c r="H31" s="156">
        <v>2009</v>
      </c>
      <c r="I31" s="156">
        <v>2006</v>
      </c>
      <c r="J31" s="156">
        <f>VLOOKUP(G31,[1]Letnice!$D$2:$E$12,2,FALSE)+VLOOKUP(H31,[1]Letnice!$D$2:$E$12,2,FALSE)+VLOOKUP(I31,[1]Letnice!$D$2:$E$12,2,FALSE)</f>
        <v>36</v>
      </c>
      <c r="K31" s="155">
        <f>VLOOKUP(J31,[1]Letnice!$D$16:$E$28,2,FALSE)</f>
        <v>1005</v>
      </c>
      <c r="L31" s="154">
        <v>10</v>
      </c>
      <c r="M31" s="153">
        <v>10</v>
      </c>
      <c r="N31" s="153">
        <v>24</v>
      </c>
      <c r="O31" s="153">
        <v>27</v>
      </c>
      <c r="P31" s="152">
        <f t="shared" si="0"/>
        <v>71</v>
      </c>
      <c r="Q31" s="151">
        <v>16.100000000000001</v>
      </c>
      <c r="R31" s="150">
        <v>10</v>
      </c>
      <c r="S31" s="149">
        <f t="shared" si="1"/>
        <v>26.1</v>
      </c>
      <c r="T31" s="151">
        <v>33.9</v>
      </c>
      <c r="U31" s="150">
        <v>0</v>
      </c>
      <c r="V31" s="149">
        <f t="shared" si="2"/>
        <v>33.9</v>
      </c>
      <c r="W31" s="149">
        <f t="shared" si="3"/>
        <v>1015.9999999999999</v>
      </c>
      <c r="X31" s="148">
        <f>(IF(W31=W30,1,0))+(IF(W31=W32,1,0))</f>
        <v>0</v>
      </c>
    </row>
    <row r="32" spans="1:24" ht="21" customHeight="1">
      <c r="A32" s="160">
        <f t="shared" si="4"/>
        <v>28</v>
      </c>
      <c r="B32" s="154"/>
      <c r="C32" s="188" t="s">
        <v>138</v>
      </c>
      <c r="D32" s="161" t="s">
        <v>65</v>
      </c>
      <c r="E32" s="158" t="s">
        <v>76</v>
      </c>
      <c r="F32" s="157" t="s">
        <v>263</v>
      </c>
      <c r="G32" s="156">
        <v>2004</v>
      </c>
      <c r="H32" s="156">
        <v>2005</v>
      </c>
      <c r="I32" s="156">
        <v>2006</v>
      </c>
      <c r="J32" s="156">
        <f>VLOOKUP(G32,[1]Letnice!$D$2:$E$12,2,FALSE)+VLOOKUP(H32,[1]Letnice!$D$2:$E$12,2,FALSE)+VLOOKUP(I32,[1]Letnice!$D$2:$E$12,2,FALSE)</f>
        <v>39</v>
      </c>
      <c r="K32" s="155">
        <f>VLOOKUP(J32,[1]Letnice!$D$16:$E$28,2,FALSE)</f>
        <v>1003</v>
      </c>
      <c r="L32" s="154">
        <v>9</v>
      </c>
      <c r="M32" s="153">
        <v>6</v>
      </c>
      <c r="N32" s="153">
        <v>21</v>
      </c>
      <c r="O32" s="153">
        <v>24</v>
      </c>
      <c r="P32" s="152">
        <f t="shared" si="0"/>
        <v>60</v>
      </c>
      <c r="Q32" s="151">
        <v>15.3</v>
      </c>
      <c r="R32" s="150">
        <v>10</v>
      </c>
      <c r="S32" s="149">
        <f t="shared" si="1"/>
        <v>25.3</v>
      </c>
      <c r="T32" s="151">
        <v>23.4</v>
      </c>
      <c r="U32" s="150">
        <v>0</v>
      </c>
      <c r="V32" s="149">
        <f t="shared" si="2"/>
        <v>23.4</v>
      </c>
      <c r="W32" s="149">
        <f t="shared" si="3"/>
        <v>1014.3</v>
      </c>
      <c r="X32" s="148">
        <f>(IF(W32=W31,1,0))+(IF(W32=W33,1,0))</f>
        <v>0</v>
      </c>
    </row>
    <row r="33" spans="1:24" ht="21" customHeight="1">
      <c r="A33" s="160">
        <f t="shared" si="4"/>
        <v>29</v>
      </c>
      <c r="B33" s="154"/>
      <c r="C33" s="188" t="s">
        <v>110</v>
      </c>
      <c r="D33" s="161" t="s">
        <v>57</v>
      </c>
      <c r="E33" s="158" t="s">
        <v>76</v>
      </c>
      <c r="F33" s="157" t="s">
        <v>238</v>
      </c>
      <c r="G33" s="156">
        <v>2005</v>
      </c>
      <c r="H33" s="156">
        <v>2005</v>
      </c>
      <c r="I33" s="156">
        <v>2005</v>
      </c>
      <c r="J33" s="156">
        <f>VLOOKUP(G33,[1]Letnice!$D$2:$E$12,2,FALSE)+VLOOKUP(H33,[1]Letnice!$D$2:$E$12,2,FALSE)+VLOOKUP(I33,[1]Letnice!$D$2:$E$12,2,FALSE)</f>
        <v>39</v>
      </c>
      <c r="K33" s="155">
        <f>VLOOKUP(J33,[1]Letnice!$D$16:$E$28,2,FALSE)</f>
        <v>1003</v>
      </c>
      <c r="L33" s="154">
        <v>7</v>
      </c>
      <c r="M33" s="153">
        <v>9</v>
      </c>
      <c r="N33" s="153">
        <v>19</v>
      </c>
      <c r="O33" s="153">
        <v>24</v>
      </c>
      <c r="P33" s="152">
        <f t="shared" si="0"/>
        <v>59</v>
      </c>
      <c r="Q33" s="151">
        <v>15.4</v>
      </c>
      <c r="R33" s="150">
        <v>0</v>
      </c>
      <c r="S33" s="149">
        <f t="shared" si="1"/>
        <v>15.4</v>
      </c>
      <c r="T33" s="151">
        <v>29.8</v>
      </c>
      <c r="U33" s="150">
        <v>3</v>
      </c>
      <c r="V33" s="149">
        <f t="shared" si="2"/>
        <v>32.799999999999997</v>
      </c>
      <c r="W33" s="149">
        <f t="shared" si="3"/>
        <v>1013.8000000000001</v>
      </c>
      <c r="X33" s="148" t="e">
        <f>(IF(W33=W32,1,0))+(IF(W33=#REF!,1,0))</f>
        <v>#REF!</v>
      </c>
    </row>
    <row r="34" spans="1:24" ht="21" customHeight="1">
      <c r="A34" s="160">
        <f t="shared" si="4"/>
        <v>30</v>
      </c>
      <c r="B34" s="154"/>
      <c r="C34" s="188" t="s">
        <v>131</v>
      </c>
      <c r="D34" s="161" t="s">
        <v>62</v>
      </c>
      <c r="E34" s="158" t="s">
        <v>76</v>
      </c>
      <c r="F34" s="157" t="s">
        <v>257</v>
      </c>
      <c r="G34" s="156">
        <v>2006</v>
      </c>
      <c r="H34" s="156">
        <v>2006</v>
      </c>
      <c r="I34" s="156">
        <v>2006</v>
      </c>
      <c r="J34" s="156">
        <f>VLOOKUP(G34,[1]Letnice!$D$2:$E$12,2,FALSE)+VLOOKUP(H34,[1]Letnice!$D$2:$E$12,2,FALSE)+VLOOKUP(I34,[1]Letnice!$D$2:$E$12,2,FALSE)</f>
        <v>36</v>
      </c>
      <c r="K34" s="155">
        <f>VLOOKUP(J34,[1]Letnice!$D$16:$E$28,2,FALSE)</f>
        <v>1005</v>
      </c>
      <c r="L34" s="154">
        <v>6</v>
      </c>
      <c r="M34" s="153">
        <v>7</v>
      </c>
      <c r="N34" s="153">
        <v>17</v>
      </c>
      <c r="O34" s="153">
        <v>27</v>
      </c>
      <c r="P34" s="152">
        <f t="shared" si="0"/>
        <v>57</v>
      </c>
      <c r="Q34" s="151">
        <v>13.5</v>
      </c>
      <c r="R34" s="150">
        <v>10</v>
      </c>
      <c r="S34" s="149">
        <f t="shared" si="1"/>
        <v>23.5</v>
      </c>
      <c r="T34" s="151">
        <v>25.3</v>
      </c>
      <c r="U34" s="150">
        <v>0</v>
      </c>
      <c r="V34" s="149">
        <f t="shared" si="2"/>
        <v>25.3</v>
      </c>
      <c r="W34" s="149">
        <f t="shared" si="3"/>
        <v>1013.2</v>
      </c>
      <c r="X34" s="148" t="e">
        <f>(IF(W34=W33,1,0))+(IF(W34=#REF!,1,0))</f>
        <v>#REF!</v>
      </c>
    </row>
    <row r="35" spans="1:24" ht="21" customHeight="1">
      <c r="A35" s="160">
        <f t="shared" si="4"/>
        <v>31</v>
      </c>
      <c r="B35" s="154"/>
      <c r="C35" s="188" t="s">
        <v>128</v>
      </c>
      <c r="D35" s="161" t="s">
        <v>83</v>
      </c>
      <c r="E35" s="158" t="s">
        <v>76</v>
      </c>
      <c r="F35" s="157" t="s">
        <v>254</v>
      </c>
      <c r="G35" s="156">
        <v>2004</v>
      </c>
      <c r="H35" s="156">
        <v>2003</v>
      </c>
      <c r="I35" s="156">
        <v>2003</v>
      </c>
      <c r="J35" s="156">
        <f>VLOOKUP(G35,[1]Letnice!$D$2:$E$12,2,FALSE)+VLOOKUP(H35,[1]Letnice!$D$2:$E$12,2,FALSE)+VLOOKUP(I35,[1]Letnice!$D$2:$E$12,2,FALSE)</f>
        <v>44</v>
      </c>
      <c r="K35" s="155">
        <f>VLOOKUP(J35,[1]Letnice!$D$16:$E$28,2,FALSE)</f>
        <v>1002</v>
      </c>
      <c r="L35" s="154">
        <v>7</v>
      </c>
      <c r="M35" s="153">
        <v>9</v>
      </c>
      <c r="N35" s="153">
        <v>14</v>
      </c>
      <c r="O35" s="153">
        <v>30</v>
      </c>
      <c r="P35" s="152">
        <f t="shared" si="0"/>
        <v>60</v>
      </c>
      <c r="Q35" s="151">
        <v>15.6</v>
      </c>
      <c r="R35" s="150">
        <v>10</v>
      </c>
      <c r="S35" s="149">
        <f t="shared" si="1"/>
        <v>25.6</v>
      </c>
      <c r="T35" s="151">
        <v>21.1</v>
      </c>
      <c r="U35" s="150">
        <v>5</v>
      </c>
      <c r="V35" s="149">
        <f t="shared" si="2"/>
        <v>26.1</v>
      </c>
      <c r="W35" s="149">
        <f t="shared" si="3"/>
        <v>1010.3000000000001</v>
      </c>
      <c r="X35" s="148" t="e">
        <f>(IF(W35=W34,1,0))+(IF(W35=#REF!,1,0))</f>
        <v>#REF!</v>
      </c>
    </row>
    <row r="36" spans="1:24" ht="21" customHeight="1">
      <c r="A36" s="160">
        <f t="shared" si="4"/>
        <v>32</v>
      </c>
      <c r="B36" s="154"/>
      <c r="C36" s="188" t="s">
        <v>123</v>
      </c>
      <c r="D36" s="161" t="s">
        <v>60</v>
      </c>
      <c r="E36" s="158" t="s">
        <v>76</v>
      </c>
      <c r="F36" s="157" t="s">
        <v>249</v>
      </c>
      <c r="G36" s="156">
        <v>2004</v>
      </c>
      <c r="H36" s="156">
        <v>2003</v>
      </c>
      <c r="I36" s="156">
        <v>2003</v>
      </c>
      <c r="J36" s="156">
        <f>VLOOKUP(G36,[1]Letnice!$D$2:$E$12,2,FALSE)+VLOOKUP(H36,[1]Letnice!$D$2:$E$12,2,FALSE)+VLOOKUP(I36,[1]Letnice!$D$2:$E$12,2,FALSE)</f>
        <v>44</v>
      </c>
      <c r="K36" s="155">
        <f>VLOOKUP(J36,[1]Letnice!$D$16:$E$28,2,FALSE)</f>
        <v>1002</v>
      </c>
      <c r="L36" s="154">
        <v>6</v>
      </c>
      <c r="M36" s="153">
        <v>9</v>
      </c>
      <c r="N36" s="153">
        <v>17</v>
      </c>
      <c r="O36" s="153">
        <v>24</v>
      </c>
      <c r="P36" s="152">
        <f t="shared" si="0"/>
        <v>56</v>
      </c>
      <c r="Q36" s="151">
        <v>16.100000000000001</v>
      </c>
      <c r="R36" s="150">
        <v>10</v>
      </c>
      <c r="S36" s="149">
        <f t="shared" si="1"/>
        <v>26.1</v>
      </c>
      <c r="T36" s="151">
        <v>21.7</v>
      </c>
      <c r="U36" s="150">
        <v>2</v>
      </c>
      <c r="V36" s="149">
        <f t="shared" si="2"/>
        <v>23.7</v>
      </c>
      <c r="W36" s="149">
        <f t="shared" si="3"/>
        <v>1008.1999999999999</v>
      </c>
      <c r="X36" s="148" t="e">
        <f>(IF(W36=W35,1,0))+(IF(W36=#REF!,1,0))</f>
        <v>#REF!</v>
      </c>
    </row>
    <row r="37" spans="1:24" ht="21" customHeight="1">
      <c r="A37" s="160">
        <f t="shared" si="4"/>
        <v>33</v>
      </c>
      <c r="B37" s="154"/>
      <c r="C37" s="188" t="s">
        <v>120</v>
      </c>
      <c r="D37" s="161" t="s">
        <v>95</v>
      </c>
      <c r="E37" s="158" t="s">
        <v>76</v>
      </c>
      <c r="F37" s="157" t="s">
        <v>247</v>
      </c>
      <c r="G37" s="156">
        <v>2005</v>
      </c>
      <c r="H37" s="156">
        <v>2006</v>
      </c>
      <c r="I37" s="156">
        <v>2006</v>
      </c>
      <c r="J37" s="156">
        <f>VLOOKUP(G37,[1]Letnice!$D$2:$E$12,2,FALSE)+VLOOKUP(H37,[1]Letnice!$D$2:$E$12,2,FALSE)+VLOOKUP(I37,[1]Letnice!$D$2:$E$12,2,FALSE)</f>
        <v>37</v>
      </c>
      <c r="K37" s="155">
        <f>VLOOKUP(J37,[1]Letnice!$D$16:$E$28,2,FALSE)</f>
        <v>1005</v>
      </c>
      <c r="L37" s="154">
        <v>6</v>
      </c>
      <c r="M37" s="153">
        <v>6</v>
      </c>
      <c r="N37" s="153">
        <v>20</v>
      </c>
      <c r="O37" s="153">
        <v>33</v>
      </c>
      <c r="P37" s="152">
        <f t="shared" ref="P37:P68" si="5">SUM(L37:O37)</f>
        <v>65</v>
      </c>
      <c r="Q37" s="151">
        <v>29.8</v>
      </c>
      <c r="R37" s="150">
        <v>0</v>
      </c>
      <c r="S37" s="149">
        <f t="shared" ref="S37:S68" si="6">Q37+R37</f>
        <v>29.8</v>
      </c>
      <c r="T37" s="151">
        <v>29.2</v>
      </c>
      <c r="U37" s="150">
        <v>3</v>
      </c>
      <c r="V37" s="149">
        <f t="shared" ref="V37:V68" si="7">T37+U37</f>
        <v>32.200000000000003</v>
      </c>
      <c r="W37" s="149">
        <f t="shared" ref="W37:W68" si="8">K37+SUM(L37:O37)-V37-S37</f>
        <v>1008</v>
      </c>
      <c r="X37" s="148" t="e">
        <f>(IF(W37=W36,1,0))+(IF(W37=#REF!,1,0))</f>
        <v>#REF!</v>
      </c>
    </row>
    <row r="38" spans="1:24" ht="21" customHeight="1">
      <c r="A38" s="160">
        <f t="shared" ref="A38:A69" si="9">SUM(A37+1)</f>
        <v>34</v>
      </c>
      <c r="B38" s="154"/>
      <c r="C38" s="188" t="s">
        <v>121</v>
      </c>
      <c r="D38" s="161" t="s">
        <v>95</v>
      </c>
      <c r="E38" s="158" t="s">
        <v>76</v>
      </c>
      <c r="F38" s="157" t="s">
        <v>248</v>
      </c>
      <c r="G38" s="156">
        <v>2004</v>
      </c>
      <c r="H38" s="156">
        <v>2005</v>
      </c>
      <c r="I38" s="156">
        <v>2005</v>
      </c>
      <c r="J38" s="156">
        <f>VLOOKUP(G38,[1]Letnice!$D$2:$E$12,2,FALSE)+VLOOKUP(H38,[1]Letnice!$D$2:$E$12,2,FALSE)+VLOOKUP(I38,[1]Letnice!$D$2:$E$12,2,FALSE)</f>
        <v>40</v>
      </c>
      <c r="K38" s="155">
        <f>VLOOKUP(J38,[1]Letnice!$D$16:$E$28,2,FALSE)</f>
        <v>1003</v>
      </c>
      <c r="L38" s="154">
        <v>10</v>
      </c>
      <c r="M38" s="153">
        <v>7</v>
      </c>
      <c r="N38" s="153">
        <v>20</v>
      </c>
      <c r="O38" s="153">
        <v>30</v>
      </c>
      <c r="P38" s="152">
        <f t="shared" si="5"/>
        <v>67</v>
      </c>
      <c r="Q38" s="151">
        <v>16</v>
      </c>
      <c r="R38" s="150">
        <v>20</v>
      </c>
      <c r="S38" s="149">
        <f t="shared" si="6"/>
        <v>36</v>
      </c>
      <c r="T38" s="151">
        <v>25.4</v>
      </c>
      <c r="U38" s="150">
        <v>1</v>
      </c>
      <c r="V38" s="149">
        <f t="shared" si="7"/>
        <v>26.4</v>
      </c>
      <c r="W38" s="149">
        <f t="shared" si="8"/>
        <v>1007.5999999999999</v>
      </c>
      <c r="X38" s="148">
        <f>(IF(W38=W37,1,0))+(IF(W38=W73,1,0))</f>
        <v>0</v>
      </c>
    </row>
    <row r="39" spans="1:24" ht="21" customHeight="1">
      <c r="A39" s="160">
        <f t="shared" si="9"/>
        <v>35</v>
      </c>
      <c r="B39" s="154"/>
      <c r="C39" s="188" t="s">
        <v>129</v>
      </c>
      <c r="D39" s="161" t="s">
        <v>83</v>
      </c>
      <c r="E39" s="158" t="s">
        <v>76</v>
      </c>
      <c r="F39" s="157" t="s">
        <v>255</v>
      </c>
      <c r="G39" s="156">
        <v>2002</v>
      </c>
      <c r="H39" s="156">
        <v>2002</v>
      </c>
      <c r="I39" s="156">
        <v>2006</v>
      </c>
      <c r="J39" s="156">
        <f>VLOOKUP(G39,[1]Letnice!$D$2:$E$12,2,FALSE)+VLOOKUP(H39,[1]Letnice!$D$2:$E$12,2,FALSE)+VLOOKUP(I39,[1]Letnice!$D$2:$E$12,2,FALSE)</f>
        <v>44</v>
      </c>
      <c r="K39" s="155">
        <f>VLOOKUP(J39,[1]Letnice!$D$16:$E$28,2,FALSE)</f>
        <v>1002</v>
      </c>
      <c r="L39" s="154">
        <v>8</v>
      </c>
      <c r="M39" s="153">
        <v>10</v>
      </c>
      <c r="N39" s="153">
        <v>10</v>
      </c>
      <c r="O39" s="153">
        <v>33</v>
      </c>
      <c r="P39" s="152">
        <f t="shared" si="5"/>
        <v>61</v>
      </c>
      <c r="Q39" s="151">
        <v>20.5</v>
      </c>
      <c r="R39" s="150">
        <v>10</v>
      </c>
      <c r="S39" s="149">
        <f t="shared" si="6"/>
        <v>30.5</v>
      </c>
      <c r="T39" s="151">
        <v>26.7</v>
      </c>
      <c r="U39" s="150">
        <v>0</v>
      </c>
      <c r="V39" s="149">
        <f t="shared" si="7"/>
        <v>26.7</v>
      </c>
      <c r="W39" s="149">
        <f t="shared" si="8"/>
        <v>1005.8</v>
      </c>
      <c r="X39" s="148">
        <f>(IF(W39=W38,1,0))+(IF(W39=W73,1,0))</f>
        <v>0</v>
      </c>
    </row>
    <row r="40" spans="1:24" ht="21" customHeight="1">
      <c r="A40" s="160">
        <f t="shared" si="9"/>
        <v>36</v>
      </c>
      <c r="B40" s="154"/>
      <c r="C40" s="188" t="s">
        <v>89</v>
      </c>
      <c r="D40" s="161" t="s">
        <v>87</v>
      </c>
      <c r="E40" s="158" t="s">
        <v>76</v>
      </c>
      <c r="F40" s="157" t="s">
        <v>221</v>
      </c>
      <c r="G40" s="156">
        <v>2002</v>
      </c>
      <c r="H40" s="156">
        <v>2008</v>
      </c>
      <c r="I40" s="156">
        <v>2004</v>
      </c>
      <c r="J40" s="156">
        <f>VLOOKUP(G40,[1]Letnice!$D$2:$E$12,2,FALSE)+VLOOKUP(H40,[1]Letnice!$D$2:$E$12,2,FALSE)+VLOOKUP(I40,[1]Letnice!$D$2:$E$12,2,FALSE)</f>
        <v>42</v>
      </c>
      <c r="K40" s="155">
        <f>VLOOKUP(J40,[1]Letnice!$D$16:$E$28,2,FALSE)</f>
        <v>1002</v>
      </c>
      <c r="L40" s="154">
        <v>5</v>
      </c>
      <c r="M40" s="153">
        <v>9</v>
      </c>
      <c r="N40" s="153">
        <v>12</v>
      </c>
      <c r="O40" s="153">
        <v>30</v>
      </c>
      <c r="P40" s="152">
        <f t="shared" si="5"/>
        <v>56</v>
      </c>
      <c r="Q40" s="151">
        <v>16.3</v>
      </c>
      <c r="R40" s="150">
        <v>10</v>
      </c>
      <c r="S40" s="149">
        <f t="shared" si="6"/>
        <v>26.3</v>
      </c>
      <c r="T40" s="151">
        <v>25</v>
      </c>
      <c r="U40" s="150">
        <v>1</v>
      </c>
      <c r="V40" s="149">
        <f t="shared" si="7"/>
        <v>26</v>
      </c>
      <c r="W40" s="149">
        <f t="shared" si="8"/>
        <v>1005.7</v>
      </c>
      <c r="X40" s="148">
        <f>(IF(W40=W39,1,0))+(IF(W40=W41,1,0))</f>
        <v>0</v>
      </c>
    </row>
    <row r="41" spans="1:24" ht="21" customHeight="1">
      <c r="A41" s="160">
        <f t="shared" si="9"/>
        <v>37</v>
      </c>
      <c r="B41" s="154"/>
      <c r="C41" s="188" t="s">
        <v>82</v>
      </c>
      <c r="D41" s="161" t="s">
        <v>83</v>
      </c>
      <c r="E41" s="158" t="s">
        <v>76</v>
      </c>
      <c r="F41" s="157" t="s">
        <v>217</v>
      </c>
      <c r="G41" s="156">
        <v>2005</v>
      </c>
      <c r="H41" s="156">
        <v>2005</v>
      </c>
      <c r="I41" s="156">
        <v>2004</v>
      </c>
      <c r="J41" s="156">
        <f>VLOOKUP(G41,[1]Letnice!$D$2:$E$12,2,FALSE)+VLOOKUP(H41,[1]Letnice!$D$2:$E$12,2,FALSE)+VLOOKUP(I41,[1]Letnice!$D$2:$E$12,2,FALSE)</f>
        <v>40</v>
      </c>
      <c r="K41" s="155">
        <f>VLOOKUP(J41,[1]Letnice!$D$16:$E$28,2,FALSE)</f>
        <v>1003</v>
      </c>
      <c r="L41" s="154">
        <v>7</v>
      </c>
      <c r="M41" s="153">
        <v>10</v>
      </c>
      <c r="N41" s="153">
        <v>18</v>
      </c>
      <c r="O41" s="153">
        <v>15</v>
      </c>
      <c r="P41" s="152">
        <f t="shared" si="5"/>
        <v>50</v>
      </c>
      <c r="Q41" s="151">
        <v>14.7</v>
      </c>
      <c r="R41" s="150">
        <v>0</v>
      </c>
      <c r="S41" s="149">
        <f t="shared" si="6"/>
        <v>14.7</v>
      </c>
      <c r="T41" s="151">
        <v>24</v>
      </c>
      <c r="U41" s="150">
        <v>10</v>
      </c>
      <c r="V41" s="149">
        <f t="shared" si="7"/>
        <v>34</v>
      </c>
      <c r="W41" s="149">
        <f t="shared" si="8"/>
        <v>1004.3</v>
      </c>
      <c r="X41" s="148">
        <f>(IF(W41=W40,1,0))+(IF(W41=W42,1,0))</f>
        <v>0</v>
      </c>
    </row>
    <row r="42" spans="1:24" ht="21" customHeight="1">
      <c r="A42" s="160">
        <f t="shared" si="9"/>
        <v>38</v>
      </c>
      <c r="B42" s="154"/>
      <c r="C42" s="188" t="s">
        <v>96</v>
      </c>
      <c r="D42" s="161" t="s">
        <v>95</v>
      </c>
      <c r="E42" s="158" t="s">
        <v>76</v>
      </c>
      <c r="F42" s="157" t="s">
        <v>226</v>
      </c>
      <c r="G42" s="156">
        <v>2004</v>
      </c>
      <c r="H42" s="156">
        <v>2004</v>
      </c>
      <c r="I42" s="156">
        <v>2003</v>
      </c>
      <c r="J42" s="156">
        <f>VLOOKUP(G42,[1]Letnice!$D$2:$E$12,2,FALSE)+VLOOKUP(H42,[1]Letnice!$D$2:$E$12,2,FALSE)+VLOOKUP(I42,[1]Letnice!$D$2:$E$12,2,FALSE)</f>
        <v>43</v>
      </c>
      <c r="K42" s="155">
        <f>VLOOKUP(J42,[1]Letnice!$D$16:$E$28,2,FALSE)</f>
        <v>1002</v>
      </c>
      <c r="L42" s="154">
        <v>10</v>
      </c>
      <c r="M42" s="153">
        <v>10</v>
      </c>
      <c r="N42" s="153">
        <v>24</v>
      </c>
      <c r="O42" s="153">
        <v>24</v>
      </c>
      <c r="P42" s="152">
        <f t="shared" si="5"/>
        <v>68</v>
      </c>
      <c r="Q42" s="151">
        <v>17.2</v>
      </c>
      <c r="R42" s="150">
        <v>15</v>
      </c>
      <c r="S42" s="149">
        <f t="shared" si="6"/>
        <v>32.200000000000003</v>
      </c>
      <c r="T42" s="151">
        <v>29.3</v>
      </c>
      <c r="U42" s="150">
        <v>5</v>
      </c>
      <c r="V42" s="149">
        <f t="shared" si="7"/>
        <v>34.299999999999997</v>
      </c>
      <c r="W42" s="149">
        <f t="shared" si="8"/>
        <v>1003.5</v>
      </c>
      <c r="X42" s="148">
        <f>(IF(W42=W41,1,0))+(IF(W42=W76,1,0))</f>
        <v>0</v>
      </c>
    </row>
    <row r="43" spans="1:24" ht="21" customHeight="1">
      <c r="A43" s="160">
        <f t="shared" si="9"/>
        <v>39</v>
      </c>
      <c r="B43" s="154"/>
      <c r="C43" s="188" t="s">
        <v>124</v>
      </c>
      <c r="D43" s="161" t="s">
        <v>60</v>
      </c>
      <c r="E43" s="158" t="s">
        <v>76</v>
      </c>
      <c r="F43" s="157" t="s">
        <v>250</v>
      </c>
      <c r="G43" s="156">
        <v>2005</v>
      </c>
      <c r="H43" s="156">
        <v>2005</v>
      </c>
      <c r="I43" s="156">
        <v>2006</v>
      </c>
      <c r="J43" s="156">
        <f>VLOOKUP(G43,[1]Letnice!$D$2:$E$12,2,FALSE)+VLOOKUP(H43,[1]Letnice!$D$2:$E$12,2,FALSE)+VLOOKUP(I43,[1]Letnice!$D$2:$E$12,2,FALSE)</f>
        <v>38</v>
      </c>
      <c r="K43" s="155">
        <f>VLOOKUP(J43,[1]Letnice!$D$16:$E$28,2,FALSE)</f>
        <v>1005</v>
      </c>
      <c r="L43" s="154">
        <v>10</v>
      </c>
      <c r="M43" s="153">
        <v>8</v>
      </c>
      <c r="N43" s="153">
        <v>19</v>
      </c>
      <c r="O43" s="153">
        <v>18</v>
      </c>
      <c r="P43" s="152">
        <f t="shared" si="5"/>
        <v>55</v>
      </c>
      <c r="Q43" s="151">
        <v>21.6</v>
      </c>
      <c r="R43" s="150">
        <v>0</v>
      </c>
      <c r="S43" s="149">
        <f t="shared" si="6"/>
        <v>21.6</v>
      </c>
      <c r="T43" s="151">
        <v>29.9</v>
      </c>
      <c r="U43" s="150">
        <v>6</v>
      </c>
      <c r="V43" s="149">
        <f t="shared" si="7"/>
        <v>35.9</v>
      </c>
      <c r="W43" s="149">
        <f t="shared" si="8"/>
        <v>1002.4999999999999</v>
      </c>
      <c r="X43" s="148">
        <f>(IF(W43=W42,1,0))+(IF(W43=W77,1,0))</f>
        <v>0</v>
      </c>
    </row>
    <row r="44" spans="1:24" ht="21" customHeight="1">
      <c r="A44" s="160">
        <f t="shared" si="9"/>
        <v>40</v>
      </c>
      <c r="B44" s="154"/>
      <c r="C44" s="188" t="s">
        <v>88</v>
      </c>
      <c r="D44" s="161" t="s">
        <v>87</v>
      </c>
      <c r="E44" s="158" t="s">
        <v>76</v>
      </c>
      <c r="F44" s="157" t="s">
        <v>220</v>
      </c>
      <c r="G44" s="156">
        <v>2004</v>
      </c>
      <c r="H44" s="156">
        <v>2005</v>
      </c>
      <c r="I44" s="156">
        <v>2005</v>
      </c>
      <c r="J44" s="156">
        <f>VLOOKUP(G44,[1]Letnice!$D$2:$E$12,2,FALSE)+VLOOKUP(H44,[1]Letnice!$D$2:$E$12,2,FALSE)+VLOOKUP(I44,[1]Letnice!$D$2:$E$12,2,FALSE)</f>
        <v>40</v>
      </c>
      <c r="K44" s="155">
        <f>VLOOKUP(J44,[1]Letnice!$D$16:$E$28,2,FALSE)</f>
        <v>1003</v>
      </c>
      <c r="L44" s="154">
        <v>6</v>
      </c>
      <c r="M44" s="153">
        <v>8</v>
      </c>
      <c r="N44" s="153">
        <v>14</v>
      </c>
      <c r="O44" s="153">
        <v>12</v>
      </c>
      <c r="P44" s="152">
        <f t="shared" si="5"/>
        <v>40</v>
      </c>
      <c r="Q44" s="151">
        <v>17.3</v>
      </c>
      <c r="R44" s="150">
        <v>0</v>
      </c>
      <c r="S44" s="149">
        <f t="shared" si="6"/>
        <v>17.3</v>
      </c>
      <c r="T44" s="151">
        <v>21.9</v>
      </c>
      <c r="U44" s="150">
        <v>3</v>
      </c>
      <c r="V44" s="149">
        <f t="shared" si="7"/>
        <v>24.9</v>
      </c>
      <c r="W44" s="149">
        <f t="shared" si="8"/>
        <v>1000.8000000000001</v>
      </c>
      <c r="X44" s="148">
        <f>(IF(W44=W43,1,0))+(IF(W44=W45,1,0))</f>
        <v>0</v>
      </c>
    </row>
    <row r="45" spans="1:24" ht="21" customHeight="1">
      <c r="A45" s="160">
        <f t="shared" si="9"/>
        <v>41</v>
      </c>
      <c r="B45" s="154"/>
      <c r="C45" s="188" t="s">
        <v>117</v>
      </c>
      <c r="D45" s="161" t="s">
        <v>85</v>
      </c>
      <c r="E45" s="158" t="s">
        <v>76</v>
      </c>
      <c r="F45" s="157" t="s">
        <v>244</v>
      </c>
      <c r="G45" s="156">
        <v>2004</v>
      </c>
      <c r="H45" s="156">
        <v>2005</v>
      </c>
      <c r="I45" s="156">
        <v>2003</v>
      </c>
      <c r="J45" s="156">
        <f>VLOOKUP(G45,[1]Letnice!$D$2:$E$12,2,FALSE)+VLOOKUP(H45,[1]Letnice!$D$2:$E$12,2,FALSE)+VLOOKUP(I45,[1]Letnice!$D$2:$E$12,2,FALSE)</f>
        <v>42</v>
      </c>
      <c r="K45" s="155">
        <f>VLOOKUP(J45,[1]Letnice!$D$16:$E$28,2,FALSE)</f>
        <v>1002</v>
      </c>
      <c r="L45" s="154">
        <v>10</v>
      </c>
      <c r="M45" s="153">
        <v>6</v>
      </c>
      <c r="N45" s="153">
        <v>21</v>
      </c>
      <c r="O45" s="153">
        <v>24</v>
      </c>
      <c r="P45" s="152">
        <f t="shared" si="5"/>
        <v>61</v>
      </c>
      <c r="Q45" s="151">
        <v>16</v>
      </c>
      <c r="R45" s="150">
        <v>15</v>
      </c>
      <c r="S45" s="149">
        <f t="shared" si="6"/>
        <v>31</v>
      </c>
      <c r="T45" s="151">
        <v>31.5</v>
      </c>
      <c r="U45" s="150">
        <v>0</v>
      </c>
      <c r="V45" s="149">
        <f t="shared" si="7"/>
        <v>31.5</v>
      </c>
      <c r="W45" s="149">
        <f t="shared" si="8"/>
        <v>1000.5</v>
      </c>
      <c r="X45" s="148">
        <f>(IF(W45=W44,1,0))+(IF(W45=W80,1,0))</f>
        <v>0</v>
      </c>
    </row>
    <row r="46" spans="1:24" ht="21" customHeight="1">
      <c r="A46" s="160">
        <f t="shared" si="9"/>
        <v>42</v>
      </c>
      <c r="B46" s="154"/>
      <c r="C46" s="188" t="s">
        <v>142</v>
      </c>
      <c r="D46" s="161" t="s">
        <v>69</v>
      </c>
      <c r="E46" s="158" t="s">
        <v>76</v>
      </c>
      <c r="F46" s="157" t="s">
        <v>269</v>
      </c>
      <c r="G46" s="156">
        <v>2004</v>
      </c>
      <c r="H46" s="156">
        <v>2004</v>
      </c>
      <c r="I46" s="156">
        <v>2002</v>
      </c>
      <c r="J46" s="156">
        <f>VLOOKUP(G46,[1]Letnice!$D$2:$E$12,2,FALSE)+VLOOKUP(H46,[1]Letnice!$D$2:$E$12,2,FALSE)+VLOOKUP(I46,[1]Letnice!$D$2:$E$12,2,FALSE)</f>
        <v>44</v>
      </c>
      <c r="K46" s="155">
        <f>VLOOKUP(J46,[1]Letnice!$D$16:$E$28,2,FALSE)</f>
        <v>1002</v>
      </c>
      <c r="L46" s="154">
        <v>8</v>
      </c>
      <c r="M46" s="153">
        <v>9</v>
      </c>
      <c r="N46" s="153">
        <v>15</v>
      </c>
      <c r="O46" s="153">
        <v>30</v>
      </c>
      <c r="P46" s="152">
        <f t="shared" si="5"/>
        <v>62</v>
      </c>
      <c r="Q46" s="151">
        <v>13.8</v>
      </c>
      <c r="R46" s="150">
        <v>20</v>
      </c>
      <c r="S46" s="149">
        <f t="shared" si="6"/>
        <v>33.799999999999997</v>
      </c>
      <c r="T46" s="151">
        <v>22.2</v>
      </c>
      <c r="U46" s="150">
        <v>8</v>
      </c>
      <c r="V46" s="149">
        <f t="shared" si="7"/>
        <v>30.2</v>
      </c>
      <c r="W46" s="149">
        <f t="shared" si="8"/>
        <v>1000</v>
      </c>
      <c r="X46" s="148">
        <f>(IF(W46=W45,1,0))+(IF(W46=W47,1,0))</f>
        <v>0</v>
      </c>
    </row>
    <row r="47" spans="1:24" ht="21" customHeight="1">
      <c r="A47" s="160">
        <f t="shared" si="9"/>
        <v>43</v>
      </c>
      <c r="B47" s="154"/>
      <c r="C47" s="189" t="s">
        <v>105</v>
      </c>
      <c r="D47" s="163" t="s">
        <v>57</v>
      </c>
      <c r="E47" s="158" t="s">
        <v>76</v>
      </c>
      <c r="F47" s="157" t="s">
        <v>233</v>
      </c>
      <c r="G47" s="156">
        <v>2006</v>
      </c>
      <c r="H47" s="156">
        <v>2006</v>
      </c>
      <c r="I47" s="156">
        <v>2006</v>
      </c>
      <c r="J47" s="156">
        <f>VLOOKUP(G47,[1]Letnice!$D$2:$E$12,2,FALSE)+VLOOKUP(H47,[1]Letnice!$D$2:$E$12,2,FALSE)+VLOOKUP(I47,[1]Letnice!$D$2:$E$12,2,FALSE)</f>
        <v>36</v>
      </c>
      <c r="K47" s="155">
        <f>VLOOKUP(J47,[1]Letnice!$D$16:$E$28,2,FALSE)</f>
        <v>1005</v>
      </c>
      <c r="L47" s="154">
        <v>7</v>
      </c>
      <c r="M47" s="153">
        <v>7</v>
      </c>
      <c r="N47" s="153">
        <v>12</v>
      </c>
      <c r="O47" s="153">
        <v>27</v>
      </c>
      <c r="P47" s="152">
        <f t="shared" si="5"/>
        <v>53</v>
      </c>
      <c r="Q47" s="151">
        <v>14.5</v>
      </c>
      <c r="R47" s="150">
        <v>10</v>
      </c>
      <c r="S47" s="149">
        <f t="shared" si="6"/>
        <v>24.5</v>
      </c>
      <c r="T47" s="151">
        <v>23.1</v>
      </c>
      <c r="U47" s="150">
        <v>11</v>
      </c>
      <c r="V47" s="149">
        <f t="shared" si="7"/>
        <v>34.1</v>
      </c>
      <c r="W47" s="149">
        <f t="shared" si="8"/>
        <v>999.4</v>
      </c>
      <c r="X47" s="148">
        <f>(IF(W47=W46,1,0))+(IF(W47=W82,1,0))</f>
        <v>0</v>
      </c>
    </row>
    <row r="48" spans="1:24" ht="21" customHeight="1">
      <c r="A48" s="160">
        <f t="shared" si="9"/>
        <v>44</v>
      </c>
      <c r="B48" s="154"/>
      <c r="C48" s="188" t="s">
        <v>137</v>
      </c>
      <c r="D48" s="161" t="s">
        <v>64</v>
      </c>
      <c r="E48" s="158" t="s">
        <v>76</v>
      </c>
      <c r="F48" s="157" t="s">
        <v>302</v>
      </c>
      <c r="G48" s="156">
        <v>2004</v>
      </c>
      <c r="H48" s="156">
        <v>2004</v>
      </c>
      <c r="I48" s="156">
        <v>2005</v>
      </c>
      <c r="J48" s="156">
        <f>VLOOKUP(G48,[1]Letnice!$D$2:$E$12,2,FALSE)+VLOOKUP(H48,[1]Letnice!$D$2:$E$12,2,FALSE)+VLOOKUP(I48,[1]Letnice!$D$2:$E$12,2,FALSE)</f>
        <v>41</v>
      </c>
      <c r="K48" s="155">
        <f>VLOOKUP(J48,[1]Letnice!$D$16:$E$28,2,FALSE)</f>
        <v>1003</v>
      </c>
      <c r="L48" s="154">
        <v>9</v>
      </c>
      <c r="M48" s="153">
        <v>9</v>
      </c>
      <c r="N48" s="153">
        <v>19</v>
      </c>
      <c r="O48" s="153">
        <v>18</v>
      </c>
      <c r="P48" s="152">
        <f t="shared" si="5"/>
        <v>55</v>
      </c>
      <c r="Q48" s="151">
        <v>24.2</v>
      </c>
      <c r="R48" s="150">
        <v>0</v>
      </c>
      <c r="S48" s="149">
        <f t="shared" si="6"/>
        <v>24.2</v>
      </c>
      <c r="T48" s="151">
        <v>32.299999999999997</v>
      </c>
      <c r="U48" s="150">
        <v>5</v>
      </c>
      <c r="V48" s="149">
        <f t="shared" si="7"/>
        <v>37.299999999999997</v>
      </c>
      <c r="W48" s="149">
        <f t="shared" si="8"/>
        <v>996.5</v>
      </c>
      <c r="X48" s="148">
        <f>(IF(W48=W47,1,0))+(IF(W48=W82,1,0))</f>
        <v>0</v>
      </c>
    </row>
    <row r="49" spans="1:24" ht="21" customHeight="1">
      <c r="A49" s="160">
        <f t="shared" si="9"/>
        <v>45</v>
      </c>
      <c r="B49" s="154"/>
      <c r="C49" s="188" t="s">
        <v>79</v>
      </c>
      <c r="D49" s="161" t="s">
        <v>80</v>
      </c>
      <c r="E49" s="158" t="s">
        <v>76</v>
      </c>
      <c r="F49" s="157" t="s">
        <v>215</v>
      </c>
      <c r="G49" s="156">
        <v>2004</v>
      </c>
      <c r="H49" s="156">
        <v>2004</v>
      </c>
      <c r="I49" s="156">
        <v>2005</v>
      </c>
      <c r="J49" s="156">
        <f>VLOOKUP(G49,[1]Letnice!$D$2:$E$12,2,FALSE)+VLOOKUP(H49,[1]Letnice!$D$2:$E$12,2,FALSE)+VLOOKUP(I49,[1]Letnice!$D$2:$E$12,2,FALSE)</f>
        <v>41</v>
      </c>
      <c r="K49" s="155">
        <f>VLOOKUP(J49,[1]Letnice!$D$16:$E$28,2,FALSE)</f>
        <v>1003</v>
      </c>
      <c r="L49" s="154">
        <v>8</v>
      </c>
      <c r="M49" s="153">
        <v>9</v>
      </c>
      <c r="N49" s="153">
        <v>17</v>
      </c>
      <c r="O49" s="153">
        <v>21</v>
      </c>
      <c r="P49" s="152">
        <f t="shared" si="5"/>
        <v>55</v>
      </c>
      <c r="Q49" s="151">
        <v>17.2</v>
      </c>
      <c r="R49" s="150">
        <v>10</v>
      </c>
      <c r="S49" s="149">
        <f t="shared" si="6"/>
        <v>27.2</v>
      </c>
      <c r="T49" s="151">
        <v>30.2</v>
      </c>
      <c r="U49" s="150">
        <v>5</v>
      </c>
      <c r="V49" s="149">
        <f t="shared" si="7"/>
        <v>35.200000000000003</v>
      </c>
      <c r="W49" s="149">
        <f t="shared" si="8"/>
        <v>995.59999999999991</v>
      </c>
      <c r="X49" s="148">
        <f>(IF(W49=W48,1,0))+(IF(W49=W50,1,0))</f>
        <v>0</v>
      </c>
    </row>
    <row r="50" spans="1:24" ht="21" customHeight="1">
      <c r="A50" s="160">
        <f t="shared" si="9"/>
        <v>46</v>
      </c>
      <c r="B50" s="154"/>
      <c r="C50" s="188" t="s">
        <v>84</v>
      </c>
      <c r="D50" s="161" t="s">
        <v>85</v>
      </c>
      <c r="E50" s="158" t="s">
        <v>76</v>
      </c>
      <c r="F50" s="157" t="s">
        <v>218</v>
      </c>
      <c r="G50" s="156">
        <v>2007</v>
      </c>
      <c r="H50" s="156">
        <v>2006</v>
      </c>
      <c r="I50" s="156">
        <v>2006</v>
      </c>
      <c r="J50" s="156">
        <f>VLOOKUP(G50,[1]Letnice!$D$2:$E$12,2,FALSE)+VLOOKUP(H50,[1]Letnice!$D$2:$E$12,2,FALSE)+VLOOKUP(I50,[1]Letnice!$D$2:$E$12,2,FALSE)</f>
        <v>36</v>
      </c>
      <c r="K50" s="155">
        <f>VLOOKUP(J50,[1]Letnice!$D$16:$E$28,2,FALSE)</f>
        <v>1005</v>
      </c>
      <c r="L50" s="154">
        <v>6</v>
      </c>
      <c r="M50" s="153">
        <v>7</v>
      </c>
      <c r="N50" s="153">
        <v>16</v>
      </c>
      <c r="O50" s="153">
        <v>15</v>
      </c>
      <c r="P50" s="152">
        <f t="shared" si="5"/>
        <v>44</v>
      </c>
      <c r="Q50" s="151">
        <v>20.7</v>
      </c>
      <c r="R50" s="150">
        <v>0</v>
      </c>
      <c r="S50" s="149">
        <f t="shared" si="6"/>
        <v>20.7</v>
      </c>
      <c r="T50" s="151">
        <v>31.1</v>
      </c>
      <c r="U50" s="150">
        <v>2</v>
      </c>
      <c r="V50" s="149">
        <f t="shared" si="7"/>
        <v>33.1</v>
      </c>
      <c r="W50" s="149">
        <f t="shared" si="8"/>
        <v>995.19999999999993</v>
      </c>
      <c r="X50" s="148">
        <f>(IF(W50=W49,1,0))+(IF(W50=W51,1,0))</f>
        <v>0</v>
      </c>
    </row>
    <row r="51" spans="1:24" ht="21" customHeight="1">
      <c r="A51" s="160">
        <f t="shared" si="9"/>
        <v>47</v>
      </c>
      <c r="B51" s="154"/>
      <c r="C51" s="188" t="s">
        <v>134</v>
      </c>
      <c r="D51" s="161" t="s">
        <v>60</v>
      </c>
      <c r="E51" s="158" t="s">
        <v>76</v>
      </c>
      <c r="F51" s="157" t="s">
        <v>259</v>
      </c>
      <c r="G51" s="156">
        <v>2005</v>
      </c>
      <c r="H51" s="156">
        <v>2005</v>
      </c>
      <c r="I51" s="156">
        <v>2006</v>
      </c>
      <c r="J51" s="156">
        <f>VLOOKUP(G51,[1]Letnice!$D$2:$E$12,2,FALSE)+VLOOKUP(H51,[1]Letnice!$D$2:$E$12,2,FALSE)+VLOOKUP(I51,[1]Letnice!$D$2:$E$12,2,FALSE)</f>
        <v>38</v>
      </c>
      <c r="K51" s="155">
        <f>VLOOKUP(J51,[1]Letnice!$D$16:$E$28,2,FALSE)</f>
        <v>1005</v>
      </c>
      <c r="L51" s="154">
        <v>9</v>
      </c>
      <c r="M51" s="153">
        <v>9</v>
      </c>
      <c r="N51" s="153">
        <v>18</v>
      </c>
      <c r="O51" s="153">
        <v>24</v>
      </c>
      <c r="P51" s="152">
        <f t="shared" si="5"/>
        <v>60</v>
      </c>
      <c r="Q51" s="151">
        <v>37</v>
      </c>
      <c r="R51" s="150">
        <v>0</v>
      </c>
      <c r="S51" s="149">
        <f t="shared" si="6"/>
        <v>37</v>
      </c>
      <c r="T51" s="151">
        <v>30</v>
      </c>
      <c r="U51" s="150">
        <v>3</v>
      </c>
      <c r="V51" s="149">
        <f t="shared" si="7"/>
        <v>33</v>
      </c>
      <c r="W51" s="149">
        <f t="shared" si="8"/>
        <v>995</v>
      </c>
      <c r="X51" s="148">
        <f>(IF(W51=W50,1,0))+(IF(W51=W85,1,0))</f>
        <v>0</v>
      </c>
    </row>
    <row r="52" spans="1:24" ht="21" customHeight="1">
      <c r="A52" s="160">
        <f t="shared" si="9"/>
        <v>48</v>
      </c>
      <c r="B52" s="154"/>
      <c r="C52" s="188" t="s">
        <v>130</v>
      </c>
      <c r="D52" s="161" t="s">
        <v>83</v>
      </c>
      <c r="E52" s="158" t="s">
        <v>76</v>
      </c>
      <c r="F52" s="157" t="s">
        <v>256</v>
      </c>
      <c r="G52" s="156">
        <v>2005</v>
      </c>
      <c r="H52" s="156">
        <v>2006</v>
      </c>
      <c r="I52" s="156">
        <v>2006</v>
      </c>
      <c r="J52" s="156">
        <f>VLOOKUP(G52,[1]Letnice!$D$2:$E$12,2,FALSE)+VLOOKUP(H52,[1]Letnice!$D$2:$E$12,2,FALSE)+VLOOKUP(I52,[1]Letnice!$D$2:$E$12,2,FALSE)</f>
        <v>37</v>
      </c>
      <c r="K52" s="155">
        <f>VLOOKUP(J52,[1]Letnice!$D$16:$E$28,2,FALSE)</f>
        <v>1005</v>
      </c>
      <c r="L52" s="154">
        <v>5</v>
      </c>
      <c r="M52" s="153">
        <v>7</v>
      </c>
      <c r="N52" s="153">
        <v>9</v>
      </c>
      <c r="O52" s="153">
        <v>30</v>
      </c>
      <c r="P52" s="152">
        <f t="shared" si="5"/>
        <v>51</v>
      </c>
      <c r="Q52" s="151">
        <v>18.3</v>
      </c>
      <c r="R52" s="150">
        <v>15</v>
      </c>
      <c r="S52" s="149">
        <f t="shared" si="6"/>
        <v>33.299999999999997</v>
      </c>
      <c r="T52" s="151">
        <v>28.2</v>
      </c>
      <c r="U52" s="150">
        <v>1</v>
      </c>
      <c r="V52" s="149">
        <f t="shared" si="7"/>
        <v>29.2</v>
      </c>
      <c r="W52" s="149">
        <f t="shared" si="8"/>
        <v>993.5</v>
      </c>
      <c r="X52" s="148">
        <f>(IF(W52=W51,1,0))+(IF(W52=W86,1,0))</f>
        <v>0</v>
      </c>
    </row>
    <row r="53" spans="1:24" ht="21" customHeight="1">
      <c r="A53" s="160">
        <f t="shared" si="9"/>
        <v>49</v>
      </c>
      <c r="B53" s="154"/>
      <c r="C53" s="188" t="s">
        <v>102</v>
      </c>
      <c r="D53" s="161" t="s">
        <v>85</v>
      </c>
      <c r="E53" s="158" t="s">
        <v>76</v>
      </c>
      <c r="F53" s="157" t="s">
        <v>230</v>
      </c>
      <c r="G53" s="156">
        <v>2005</v>
      </c>
      <c r="H53" s="156">
        <v>2004</v>
      </c>
      <c r="I53" s="156">
        <v>2004</v>
      </c>
      <c r="J53" s="156">
        <f>VLOOKUP(G53,[1]Letnice!$D$2:$E$12,2,FALSE)+VLOOKUP(H53,[1]Letnice!$D$2:$E$12,2,FALSE)+VLOOKUP(I53,[1]Letnice!$D$2:$E$12,2,FALSE)</f>
        <v>41</v>
      </c>
      <c r="K53" s="155">
        <f>VLOOKUP(J53,[1]Letnice!$D$16:$E$28,2,FALSE)</f>
        <v>1003</v>
      </c>
      <c r="L53" s="154">
        <v>5</v>
      </c>
      <c r="M53" s="153">
        <v>10</v>
      </c>
      <c r="N53" s="153">
        <v>16</v>
      </c>
      <c r="O53" s="153">
        <v>18</v>
      </c>
      <c r="P53" s="152">
        <f t="shared" si="5"/>
        <v>49</v>
      </c>
      <c r="Q53" s="151">
        <v>17.600000000000001</v>
      </c>
      <c r="R53" s="150">
        <v>0</v>
      </c>
      <c r="S53" s="149">
        <f t="shared" si="6"/>
        <v>17.600000000000001</v>
      </c>
      <c r="T53" s="151">
        <v>40</v>
      </c>
      <c r="U53" s="150">
        <v>1</v>
      </c>
      <c r="V53" s="149">
        <f t="shared" si="7"/>
        <v>41</v>
      </c>
      <c r="W53" s="149">
        <f t="shared" si="8"/>
        <v>993.4</v>
      </c>
      <c r="X53" s="148">
        <f>(IF(W53=W52,1,0))+(IF(W53=W87,1,0))</f>
        <v>0</v>
      </c>
    </row>
    <row r="54" spans="1:24" ht="21" customHeight="1">
      <c r="A54" s="160">
        <f t="shared" si="9"/>
        <v>50</v>
      </c>
      <c r="B54" s="154"/>
      <c r="C54" s="190" t="s">
        <v>111</v>
      </c>
      <c r="D54" s="162" t="s">
        <v>57</v>
      </c>
      <c r="E54" s="158" t="s">
        <v>76</v>
      </c>
      <c r="F54" s="157" t="s">
        <v>239</v>
      </c>
      <c r="G54" s="156">
        <v>2006</v>
      </c>
      <c r="H54" s="156">
        <v>2006</v>
      </c>
      <c r="I54" s="156">
        <v>2005</v>
      </c>
      <c r="J54" s="156">
        <f>VLOOKUP(G54,[1]Letnice!$D$2:$E$12,2,FALSE)+VLOOKUP(H54,[1]Letnice!$D$2:$E$12,2,FALSE)+VLOOKUP(I54,[1]Letnice!$D$2:$E$12,2,FALSE)</f>
        <v>37</v>
      </c>
      <c r="K54" s="155">
        <f>VLOOKUP(J54,[1]Letnice!$D$16:$E$28,2,FALSE)</f>
        <v>1005</v>
      </c>
      <c r="L54" s="154">
        <v>9</v>
      </c>
      <c r="M54" s="153">
        <v>8</v>
      </c>
      <c r="N54" s="153">
        <v>16</v>
      </c>
      <c r="O54" s="153">
        <v>15</v>
      </c>
      <c r="P54" s="152">
        <f t="shared" si="5"/>
        <v>48</v>
      </c>
      <c r="Q54" s="151">
        <v>21.4</v>
      </c>
      <c r="R54" s="150">
        <v>10</v>
      </c>
      <c r="S54" s="149">
        <f t="shared" si="6"/>
        <v>31.4</v>
      </c>
      <c r="T54" s="151">
        <v>28.7</v>
      </c>
      <c r="U54" s="150">
        <v>0</v>
      </c>
      <c r="V54" s="149">
        <f t="shared" si="7"/>
        <v>28.7</v>
      </c>
      <c r="W54" s="149">
        <f t="shared" si="8"/>
        <v>992.9</v>
      </c>
      <c r="X54" s="148">
        <f>(IF(W54=W53,1,0))+(IF(W54=W88,1,0))</f>
        <v>0</v>
      </c>
    </row>
    <row r="55" spans="1:24" ht="21" customHeight="1">
      <c r="A55" s="160">
        <f t="shared" si="9"/>
        <v>51</v>
      </c>
      <c r="B55" s="154"/>
      <c r="C55" s="188" t="s">
        <v>116</v>
      </c>
      <c r="D55" s="161" t="s">
        <v>85</v>
      </c>
      <c r="E55" s="158" t="s">
        <v>76</v>
      </c>
      <c r="F55" s="157" t="s">
        <v>243</v>
      </c>
      <c r="G55" s="156">
        <v>2005</v>
      </c>
      <c r="H55" s="156">
        <v>2004</v>
      </c>
      <c r="I55" s="156">
        <v>2005</v>
      </c>
      <c r="J55" s="156">
        <f>VLOOKUP(G55,[1]Letnice!$D$2:$E$12,2,FALSE)+VLOOKUP(H55,[1]Letnice!$D$2:$E$12,2,FALSE)+VLOOKUP(I55,[1]Letnice!$D$2:$E$12,2,FALSE)</f>
        <v>40</v>
      </c>
      <c r="K55" s="155">
        <f>VLOOKUP(J55,[1]Letnice!$D$16:$E$28,2,FALSE)</f>
        <v>1003</v>
      </c>
      <c r="L55" s="154">
        <v>7</v>
      </c>
      <c r="M55" s="153">
        <v>10</v>
      </c>
      <c r="N55" s="153">
        <v>20</v>
      </c>
      <c r="O55" s="153">
        <v>30</v>
      </c>
      <c r="P55" s="152">
        <f t="shared" si="5"/>
        <v>67</v>
      </c>
      <c r="Q55" s="151">
        <v>13.9</v>
      </c>
      <c r="R55" s="150">
        <v>10</v>
      </c>
      <c r="S55" s="149">
        <f t="shared" si="6"/>
        <v>23.9</v>
      </c>
      <c r="T55" s="151">
        <v>48.9</v>
      </c>
      <c r="U55" s="150">
        <v>7</v>
      </c>
      <c r="V55" s="149">
        <f t="shared" si="7"/>
        <v>55.9</v>
      </c>
      <c r="W55" s="149">
        <f t="shared" si="8"/>
        <v>990.2</v>
      </c>
      <c r="X55" s="148">
        <f>(IF(W55=W54,1,0))+(IF(W55=W90,1,0))</f>
        <v>0</v>
      </c>
    </row>
    <row r="56" spans="1:24" ht="21" customHeight="1">
      <c r="A56" s="160">
        <f t="shared" si="9"/>
        <v>52</v>
      </c>
      <c r="B56" s="154"/>
      <c r="C56" s="188" t="s">
        <v>93</v>
      </c>
      <c r="D56" s="161" t="s">
        <v>92</v>
      </c>
      <c r="E56" s="158" t="s">
        <v>76</v>
      </c>
      <c r="F56" s="157" t="s">
        <v>224</v>
      </c>
      <c r="G56" s="156">
        <v>2005</v>
      </c>
      <c r="H56" s="156">
        <v>2005</v>
      </c>
      <c r="I56" s="156">
        <v>2005</v>
      </c>
      <c r="J56" s="156">
        <f>VLOOKUP(G56,[1]Letnice!$D$2:$E$12,2,FALSE)+VLOOKUP(H56,[1]Letnice!$D$2:$E$12,2,FALSE)+VLOOKUP(I56,[1]Letnice!$D$2:$E$12,2,FALSE)</f>
        <v>39</v>
      </c>
      <c r="K56" s="155">
        <f>VLOOKUP(J56,[1]Letnice!$D$16:$E$28,2,FALSE)</f>
        <v>1003</v>
      </c>
      <c r="L56" s="154">
        <v>7</v>
      </c>
      <c r="M56" s="153">
        <v>5</v>
      </c>
      <c r="N56" s="153">
        <v>17</v>
      </c>
      <c r="O56" s="153">
        <v>18</v>
      </c>
      <c r="P56" s="152">
        <f t="shared" si="5"/>
        <v>47</v>
      </c>
      <c r="Q56" s="151">
        <v>18</v>
      </c>
      <c r="R56" s="150">
        <v>0</v>
      </c>
      <c r="S56" s="149">
        <f t="shared" si="6"/>
        <v>18</v>
      </c>
      <c r="T56" s="151">
        <v>40.700000000000003</v>
      </c>
      <c r="U56" s="150">
        <v>2</v>
      </c>
      <c r="V56" s="149">
        <f t="shared" si="7"/>
        <v>42.7</v>
      </c>
      <c r="W56" s="149">
        <f t="shared" si="8"/>
        <v>989.3</v>
      </c>
      <c r="X56" s="148">
        <f>(IF(W56=W55,1,0))+(IF(W56=W57,1,0))</f>
        <v>0</v>
      </c>
    </row>
    <row r="57" spans="1:24" ht="21" customHeight="1">
      <c r="A57" s="160">
        <f t="shared" si="9"/>
        <v>53</v>
      </c>
      <c r="B57" s="154"/>
      <c r="C57" s="188" t="s">
        <v>135</v>
      </c>
      <c r="D57" s="161" t="s">
        <v>64</v>
      </c>
      <c r="E57" s="158" t="s">
        <v>76</v>
      </c>
      <c r="F57" s="157" t="s">
        <v>260</v>
      </c>
      <c r="G57" s="156">
        <v>2004</v>
      </c>
      <c r="H57" s="156">
        <v>2005</v>
      </c>
      <c r="I57" s="156">
        <v>2006</v>
      </c>
      <c r="J57" s="156">
        <f>VLOOKUP(G57,[1]Letnice!$D$2:$E$12,2,FALSE)+VLOOKUP(H57,[1]Letnice!$D$2:$E$12,2,FALSE)+VLOOKUP(I57,[1]Letnice!$D$2:$E$12,2,FALSE)</f>
        <v>39</v>
      </c>
      <c r="K57" s="155">
        <f>VLOOKUP(J57,[1]Letnice!$D$16:$E$28,2,FALSE)</f>
        <v>1003</v>
      </c>
      <c r="L57" s="154">
        <v>8</v>
      </c>
      <c r="M57" s="153">
        <v>10</v>
      </c>
      <c r="N57" s="153">
        <v>14</v>
      </c>
      <c r="O57" s="153">
        <v>27</v>
      </c>
      <c r="P57" s="152">
        <f t="shared" si="5"/>
        <v>59</v>
      </c>
      <c r="Q57" s="151">
        <v>13.2</v>
      </c>
      <c r="R57" s="150">
        <v>10</v>
      </c>
      <c r="S57" s="149">
        <f t="shared" si="6"/>
        <v>23.2</v>
      </c>
      <c r="T57" s="151">
        <v>42.1</v>
      </c>
      <c r="U57" s="150">
        <v>10</v>
      </c>
      <c r="V57" s="149">
        <f t="shared" si="7"/>
        <v>52.1</v>
      </c>
      <c r="W57" s="149">
        <f t="shared" si="8"/>
        <v>986.69999999999993</v>
      </c>
      <c r="X57" s="148">
        <f>(IF(W57=W56,1,0))+(IF(W57=W91,1,0))</f>
        <v>0</v>
      </c>
    </row>
    <row r="58" spans="1:24" ht="21" customHeight="1">
      <c r="A58" s="160">
        <f t="shared" si="9"/>
        <v>54</v>
      </c>
      <c r="B58" s="154"/>
      <c r="C58" s="188" t="s">
        <v>122</v>
      </c>
      <c r="D58" s="161" t="s">
        <v>95</v>
      </c>
      <c r="E58" s="158" t="s">
        <v>76</v>
      </c>
      <c r="F58" s="157" t="s">
        <v>301</v>
      </c>
      <c r="G58" s="156">
        <v>2003</v>
      </c>
      <c r="H58" s="156">
        <v>2006</v>
      </c>
      <c r="I58" s="156">
        <v>2006</v>
      </c>
      <c r="J58" s="156">
        <f>VLOOKUP(G58,[1]Letnice!$D$2:$E$12,2,FALSE)+VLOOKUP(H58,[1]Letnice!$D$2:$E$12,2,FALSE)+VLOOKUP(I58,[1]Letnice!$D$2:$E$12,2,FALSE)</f>
        <v>39</v>
      </c>
      <c r="K58" s="155">
        <f>VLOOKUP(J58,[1]Letnice!$D$16:$E$28,2,FALSE)</f>
        <v>1003</v>
      </c>
      <c r="L58" s="154">
        <v>6</v>
      </c>
      <c r="M58" s="153">
        <v>7</v>
      </c>
      <c r="N58" s="153">
        <v>14</v>
      </c>
      <c r="O58" s="153">
        <v>24</v>
      </c>
      <c r="P58" s="152">
        <f t="shared" si="5"/>
        <v>51</v>
      </c>
      <c r="Q58" s="151">
        <v>33</v>
      </c>
      <c r="R58" s="150">
        <v>0</v>
      </c>
      <c r="S58" s="149">
        <f t="shared" si="6"/>
        <v>33</v>
      </c>
      <c r="T58" s="151">
        <v>31.4</v>
      </c>
      <c r="U58" s="150">
        <v>3</v>
      </c>
      <c r="V58" s="149">
        <f t="shared" si="7"/>
        <v>34.4</v>
      </c>
      <c r="W58" s="149">
        <f t="shared" si="8"/>
        <v>986.6</v>
      </c>
      <c r="X58" s="148">
        <f>(IF(W58=W57,1,0))+(IF(W58=W93,1,0))</f>
        <v>0</v>
      </c>
    </row>
    <row r="59" spans="1:24" ht="21" customHeight="1">
      <c r="A59" s="160">
        <f t="shared" si="9"/>
        <v>55</v>
      </c>
      <c r="B59" s="154"/>
      <c r="C59" s="188" t="s">
        <v>127</v>
      </c>
      <c r="D59" s="161" t="s">
        <v>73</v>
      </c>
      <c r="E59" s="158" t="s">
        <v>76</v>
      </c>
      <c r="F59" s="157" t="s">
        <v>253</v>
      </c>
      <c r="G59" s="156">
        <v>2004</v>
      </c>
      <c r="H59" s="156">
        <v>2006</v>
      </c>
      <c r="I59" s="156">
        <v>2005</v>
      </c>
      <c r="J59" s="156">
        <f>VLOOKUP(G59,[1]Letnice!$D$2:$E$12,2,FALSE)+VLOOKUP(H59,[1]Letnice!$D$2:$E$12,2,FALSE)+VLOOKUP(I59,[1]Letnice!$D$2:$E$12,2,FALSE)</f>
        <v>39</v>
      </c>
      <c r="K59" s="155">
        <f>VLOOKUP(J59,[1]Letnice!$D$16:$E$28,2,FALSE)</f>
        <v>1003</v>
      </c>
      <c r="L59" s="154">
        <v>5</v>
      </c>
      <c r="M59" s="153">
        <v>7</v>
      </c>
      <c r="N59" s="153">
        <v>10</v>
      </c>
      <c r="O59" s="153">
        <v>12</v>
      </c>
      <c r="P59" s="152">
        <f t="shared" si="5"/>
        <v>34</v>
      </c>
      <c r="Q59" s="151">
        <v>17.2</v>
      </c>
      <c r="R59" s="150">
        <v>10</v>
      </c>
      <c r="S59" s="149">
        <f t="shared" si="6"/>
        <v>27.2</v>
      </c>
      <c r="T59" s="151">
        <v>29.4</v>
      </c>
      <c r="U59" s="150">
        <v>0</v>
      </c>
      <c r="V59" s="149">
        <f t="shared" si="7"/>
        <v>29.4</v>
      </c>
      <c r="W59" s="149">
        <f t="shared" si="8"/>
        <v>980.4</v>
      </c>
      <c r="X59" s="148">
        <f>(IF(W59=W58,1,0))+(IF(W59=W93,1,0))</f>
        <v>0</v>
      </c>
    </row>
    <row r="60" spans="1:24" ht="21" customHeight="1">
      <c r="A60" s="160">
        <f t="shared" si="9"/>
        <v>56</v>
      </c>
      <c r="B60" s="154"/>
      <c r="C60" s="188" t="s">
        <v>143</v>
      </c>
      <c r="D60" s="161" t="s">
        <v>69</v>
      </c>
      <c r="E60" s="158" t="s">
        <v>76</v>
      </c>
      <c r="F60" s="157" t="s">
        <v>270</v>
      </c>
      <c r="G60" s="156">
        <v>2003</v>
      </c>
      <c r="H60" s="156">
        <v>2006</v>
      </c>
      <c r="I60" s="156">
        <v>2006</v>
      </c>
      <c r="J60" s="156">
        <f>VLOOKUP(G60,[1]Letnice!$D$2:$E$12,2,FALSE)+VLOOKUP(H60,[1]Letnice!$D$2:$E$12,2,FALSE)+VLOOKUP(I60,[1]Letnice!$D$2:$E$12,2,FALSE)</f>
        <v>39</v>
      </c>
      <c r="K60" s="155">
        <f>VLOOKUP(J60,[1]Letnice!$D$16:$E$28,2,FALSE)</f>
        <v>1003</v>
      </c>
      <c r="L60" s="154">
        <v>8</v>
      </c>
      <c r="M60" s="153">
        <v>7</v>
      </c>
      <c r="N60" s="153">
        <v>20</v>
      </c>
      <c r="O60" s="153">
        <v>21</v>
      </c>
      <c r="P60" s="152">
        <f t="shared" si="5"/>
        <v>56</v>
      </c>
      <c r="Q60" s="151">
        <v>21.5</v>
      </c>
      <c r="R60" s="150">
        <v>20</v>
      </c>
      <c r="S60" s="149">
        <f t="shared" si="6"/>
        <v>41.5</v>
      </c>
      <c r="T60" s="151">
        <v>22.5</v>
      </c>
      <c r="U60" s="150">
        <v>16</v>
      </c>
      <c r="V60" s="149">
        <f t="shared" si="7"/>
        <v>38.5</v>
      </c>
      <c r="W60" s="149">
        <f t="shared" si="8"/>
        <v>979</v>
      </c>
      <c r="X60" s="148">
        <f>(IF(W60=W59,1,0))+(IF(W60=W61,1,0))</f>
        <v>0</v>
      </c>
    </row>
    <row r="61" spans="1:24" ht="21" customHeight="1">
      <c r="A61" s="160">
        <f t="shared" si="9"/>
        <v>57</v>
      </c>
      <c r="B61" s="154"/>
      <c r="C61" s="188" t="s">
        <v>97</v>
      </c>
      <c r="D61" s="161" t="s">
        <v>95</v>
      </c>
      <c r="E61" s="158" t="s">
        <v>76</v>
      </c>
      <c r="F61" s="157" t="s">
        <v>227</v>
      </c>
      <c r="G61" s="156">
        <v>2006</v>
      </c>
      <c r="H61" s="156">
        <v>2006</v>
      </c>
      <c r="I61" s="156">
        <v>2006</v>
      </c>
      <c r="J61" s="156">
        <f>VLOOKUP(G61,[1]Letnice!$D$2:$E$12,2,FALSE)+VLOOKUP(H61,[1]Letnice!$D$2:$E$12,2,FALSE)+VLOOKUP(I61,[1]Letnice!$D$2:$E$12,2,FALSE)</f>
        <v>36</v>
      </c>
      <c r="K61" s="155">
        <f>VLOOKUP(J61,[1]Letnice!$D$16:$E$28,2,FALSE)</f>
        <v>1005</v>
      </c>
      <c r="L61" s="154">
        <v>5</v>
      </c>
      <c r="M61" s="153">
        <v>8</v>
      </c>
      <c r="N61" s="153">
        <v>21</v>
      </c>
      <c r="O61" s="153">
        <v>15</v>
      </c>
      <c r="P61" s="152">
        <f t="shared" si="5"/>
        <v>49</v>
      </c>
      <c r="Q61" s="151">
        <v>19.8</v>
      </c>
      <c r="R61" s="150">
        <v>10</v>
      </c>
      <c r="S61" s="149">
        <f t="shared" si="6"/>
        <v>29.8</v>
      </c>
      <c r="T61" s="151">
        <v>37.799999999999997</v>
      </c>
      <c r="U61" s="150">
        <v>11</v>
      </c>
      <c r="V61" s="149">
        <f t="shared" si="7"/>
        <v>48.8</v>
      </c>
      <c r="W61" s="149">
        <f t="shared" si="8"/>
        <v>975.40000000000009</v>
      </c>
      <c r="X61" s="148">
        <f>(IF(W61=W60,1,0))+(IF(W61=W95,1,0))</f>
        <v>0</v>
      </c>
    </row>
    <row r="62" spans="1:24" ht="21" customHeight="1">
      <c r="A62" s="160">
        <f t="shared" si="9"/>
        <v>58</v>
      </c>
      <c r="B62" s="154"/>
      <c r="C62" s="188" t="s">
        <v>114</v>
      </c>
      <c r="D62" s="161" t="s">
        <v>115</v>
      </c>
      <c r="E62" s="158" t="s">
        <v>76</v>
      </c>
      <c r="F62" s="157" t="s">
        <v>242</v>
      </c>
      <c r="G62" s="156">
        <v>2005</v>
      </c>
      <c r="H62" s="156">
        <v>2004</v>
      </c>
      <c r="I62" s="156">
        <v>2003</v>
      </c>
      <c r="J62" s="156">
        <f>VLOOKUP(G62,[1]Letnice!$D$2:$E$12,2,FALSE)+VLOOKUP(H62,[1]Letnice!$D$2:$E$12,2,FALSE)+VLOOKUP(I62,[1]Letnice!$D$2:$E$12,2,FALSE)</f>
        <v>42</v>
      </c>
      <c r="K62" s="155">
        <f>VLOOKUP(J62,[1]Letnice!$D$16:$E$28,2,FALSE)</f>
        <v>1002</v>
      </c>
      <c r="L62" s="154">
        <v>9</v>
      </c>
      <c r="M62" s="153">
        <v>9</v>
      </c>
      <c r="N62" s="153">
        <v>19</v>
      </c>
      <c r="O62" s="153">
        <v>21</v>
      </c>
      <c r="P62" s="152">
        <f t="shared" si="5"/>
        <v>58</v>
      </c>
      <c r="Q62" s="151">
        <v>16.600000000000001</v>
      </c>
      <c r="R62" s="150">
        <v>0</v>
      </c>
      <c r="S62" s="149">
        <f t="shared" si="6"/>
        <v>16.600000000000001</v>
      </c>
      <c r="T62" s="151">
        <v>26.2</v>
      </c>
      <c r="U62" s="150">
        <v>42</v>
      </c>
      <c r="V62" s="149">
        <f t="shared" si="7"/>
        <v>68.2</v>
      </c>
      <c r="W62" s="149">
        <f t="shared" si="8"/>
        <v>975.19999999999993</v>
      </c>
      <c r="X62" s="148">
        <f>(IF(W62=W61,1,0))+(IF(W62=W96,1,0))</f>
        <v>0</v>
      </c>
    </row>
    <row r="63" spans="1:24" ht="21" customHeight="1">
      <c r="A63" s="160">
        <f t="shared" si="9"/>
        <v>59</v>
      </c>
      <c r="B63" s="154"/>
      <c r="C63" s="188" t="s">
        <v>91</v>
      </c>
      <c r="D63" s="161" t="s">
        <v>92</v>
      </c>
      <c r="E63" s="158" t="s">
        <v>76</v>
      </c>
      <c r="F63" s="157" t="s">
        <v>223</v>
      </c>
      <c r="G63" s="156">
        <v>2005</v>
      </c>
      <c r="H63" s="156">
        <v>2004</v>
      </c>
      <c r="I63" s="156">
        <v>2003</v>
      </c>
      <c r="J63" s="156">
        <f>VLOOKUP(G63,[1]Letnice!$D$2:$E$12,2,FALSE)+VLOOKUP(H63,[1]Letnice!$D$2:$E$12,2,FALSE)+VLOOKUP(I63,[1]Letnice!$D$2:$E$12,2,FALSE)</f>
        <v>42</v>
      </c>
      <c r="K63" s="155">
        <f>VLOOKUP(J63,[1]Letnice!$D$16:$E$28,2,FALSE)</f>
        <v>1002</v>
      </c>
      <c r="L63" s="154">
        <v>7</v>
      </c>
      <c r="M63" s="153">
        <v>5</v>
      </c>
      <c r="N63" s="153">
        <v>11</v>
      </c>
      <c r="O63" s="153">
        <v>12</v>
      </c>
      <c r="P63" s="152">
        <f t="shared" si="5"/>
        <v>35</v>
      </c>
      <c r="Q63" s="151">
        <v>19.2</v>
      </c>
      <c r="R63" s="150">
        <v>10</v>
      </c>
      <c r="S63" s="149">
        <f t="shared" si="6"/>
        <v>29.2</v>
      </c>
      <c r="T63" s="151">
        <v>25.6</v>
      </c>
      <c r="U63" s="150">
        <v>11</v>
      </c>
      <c r="V63" s="149">
        <f t="shared" si="7"/>
        <v>36.6</v>
      </c>
      <c r="W63" s="149">
        <f t="shared" si="8"/>
        <v>971.19999999999993</v>
      </c>
      <c r="X63" s="148">
        <f>(IF(W63=W62,1,0))+(IF(W63=W64,1,0))</f>
        <v>0</v>
      </c>
    </row>
    <row r="64" spans="1:24" ht="21" customHeight="1">
      <c r="A64" s="160">
        <f t="shared" si="9"/>
        <v>60</v>
      </c>
      <c r="B64" s="154"/>
      <c r="C64" s="188" t="s">
        <v>67</v>
      </c>
      <c r="D64" s="161" t="s">
        <v>64</v>
      </c>
      <c r="E64" s="158" t="s">
        <v>76</v>
      </c>
      <c r="F64" s="157" t="s">
        <v>262</v>
      </c>
      <c r="G64" s="156">
        <v>2009</v>
      </c>
      <c r="H64" s="156">
        <v>2005</v>
      </c>
      <c r="I64" s="156">
        <v>2005</v>
      </c>
      <c r="J64" s="156">
        <f>VLOOKUP(G64,[1]Letnice!$D$2:$E$12,2,FALSE)+VLOOKUP(H64,[1]Letnice!$D$2:$E$12,2,FALSE)+VLOOKUP(I64,[1]Letnice!$D$2:$E$12,2,FALSE)</f>
        <v>38</v>
      </c>
      <c r="K64" s="155">
        <f>VLOOKUP(J64,[1]Letnice!$D$16:$E$28,2,FALSE)</f>
        <v>1005</v>
      </c>
      <c r="L64" s="154">
        <v>9</v>
      </c>
      <c r="M64" s="153">
        <v>8</v>
      </c>
      <c r="N64" s="153">
        <v>15</v>
      </c>
      <c r="O64" s="153">
        <v>15</v>
      </c>
      <c r="P64" s="152">
        <f t="shared" si="5"/>
        <v>47</v>
      </c>
      <c r="Q64" s="151">
        <v>28.1</v>
      </c>
      <c r="R64" s="150">
        <v>10</v>
      </c>
      <c r="S64" s="149">
        <f t="shared" si="6"/>
        <v>38.1</v>
      </c>
      <c r="T64" s="151">
        <v>33</v>
      </c>
      <c r="U64" s="150">
        <v>11</v>
      </c>
      <c r="V64" s="149">
        <f t="shared" si="7"/>
        <v>44</v>
      </c>
      <c r="W64" s="149">
        <f t="shared" si="8"/>
        <v>969.9</v>
      </c>
      <c r="X64" s="148">
        <f>(IF(W64=W63,1,0))+(IF(W64=W98,1,0))</f>
        <v>0</v>
      </c>
    </row>
    <row r="65" spans="1:24" ht="21" customHeight="1">
      <c r="A65" s="160">
        <f t="shared" si="9"/>
        <v>61</v>
      </c>
      <c r="B65" s="154"/>
      <c r="C65" s="188" t="s">
        <v>140</v>
      </c>
      <c r="D65" s="161" t="s">
        <v>69</v>
      </c>
      <c r="E65" s="158" t="s">
        <v>76</v>
      </c>
      <c r="F65" s="157" t="s">
        <v>267</v>
      </c>
      <c r="G65" s="156">
        <v>2003</v>
      </c>
      <c r="H65" s="156">
        <v>2003</v>
      </c>
      <c r="I65" s="156">
        <v>2008</v>
      </c>
      <c r="J65" s="156">
        <f>VLOOKUP(G65,[1]Letnice!$D$2:$E$12,2,FALSE)+VLOOKUP(H65,[1]Letnice!$D$2:$E$12,2,FALSE)+VLOOKUP(I65,[1]Letnice!$D$2:$E$12,2,FALSE)</f>
        <v>42</v>
      </c>
      <c r="K65" s="155">
        <f>VLOOKUP(J65,[1]Letnice!$D$16:$E$28,2,FALSE)</f>
        <v>1002</v>
      </c>
      <c r="L65" s="154">
        <v>7</v>
      </c>
      <c r="M65" s="153">
        <v>6</v>
      </c>
      <c r="N65" s="153">
        <v>19</v>
      </c>
      <c r="O65" s="153">
        <v>15</v>
      </c>
      <c r="P65" s="152">
        <f t="shared" si="5"/>
        <v>47</v>
      </c>
      <c r="Q65" s="151">
        <v>17.399999999999999</v>
      </c>
      <c r="R65" s="150">
        <v>10</v>
      </c>
      <c r="S65" s="149">
        <f t="shared" si="6"/>
        <v>27.4</v>
      </c>
      <c r="T65" s="151">
        <v>28.1</v>
      </c>
      <c r="U65" s="150">
        <v>27</v>
      </c>
      <c r="V65" s="149">
        <f t="shared" si="7"/>
        <v>55.1</v>
      </c>
      <c r="W65" s="149">
        <f t="shared" si="8"/>
        <v>966.5</v>
      </c>
      <c r="X65" s="148">
        <f>(IF(W65=W64,1,0))+(IF(W65=W66,1,0))</f>
        <v>0</v>
      </c>
    </row>
    <row r="66" spans="1:24" ht="21" customHeight="1">
      <c r="A66" s="160">
        <f t="shared" si="9"/>
        <v>62</v>
      </c>
      <c r="B66" s="154"/>
      <c r="C66" s="188" t="s">
        <v>118</v>
      </c>
      <c r="D66" s="161" t="s">
        <v>85</v>
      </c>
      <c r="E66" s="158" t="s">
        <v>76</v>
      </c>
      <c r="F66" s="157" t="s">
        <v>245</v>
      </c>
      <c r="G66" s="156">
        <v>2008</v>
      </c>
      <c r="H66" s="156">
        <v>2006</v>
      </c>
      <c r="I66" s="156">
        <v>2006</v>
      </c>
      <c r="J66" s="156">
        <f>VLOOKUP(G66,[1]Letnice!$D$2:$E$12,2,FALSE)+VLOOKUP(H66,[1]Letnice!$D$2:$E$12,2,FALSE)+VLOOKUP(I66,[1]Letnice!$D$2:$E$12,2,FALSE)</f>
        <v>36</v>
      </c>
      <c r="K66" s="155">
        <f>VLOOKUP(J66,[1]Letnice!$D$16:$E$28,2,FALSE)</f>
        <v>1005</v>
      </c>
      <c r="L66" s="154">
        <v>5</v>
      </c>
      <c r="M66" s="153">
        <v>9</v>
      </c>
      <c r="N66" s="153">
        <v>16</v>
      </c>
      <c r="O66" s="153">
        <v>24</v>
      </c>
      <c r="P66" s="152">
        <f t="shared" si="5"/>
        <v>54</v>
      </c>
      <c r="Q66" s="151">
        <v>19</v>
      </c>
      <c r="R66" s="150">
        <v>15</v>
      </c>
      <c r="S66" s="149">
        <f t="shared" si="6"/>
        <v>34</v>
      </c>
      <c r="T66" s="151">
        <v>56.1</v>
      </c>
      <c r="U66" s="150">
        <v>4</v>
      </c>
      <c r="V66" s="149">
        <f t="shared" si="7"/>
        <v>60.1</v>
      </c>
      <c r="W66" s="149">
        <f t="shared" si="8"/>
        <v>964.9</v>
      </c>
      <c r="X66" s="148">
        <f>(IF(W66=W65,1,0))+(IF(W66=W101,1,0))</f>
        <v>0</v>
      </c>
    </row>
    <row r="67" spans="1:24" ht="21" customHeight="1">
      <c r="A67" s="160">
        <f t="shared" si="9"/>
        <v>63</v>
      </c>
      <c r="B67" s="154"/>
      <c r="C67" s="188" t="s">
        <v>77</v>
      </c>
      <c r="D67" s="161" t="s">
        <v>78</v>
      </c>
      <c r="E67" s="158" t="s">
        <v>76</v>
      </c>
      <c r="F67" s="157" t="s">
        <v>214</v>
      </c>
      <c r="G67" s="156">
        <v>2003</v>
      </c>
      <c r="H67" s="156">
        <v>2006</v>
      </c>
      <c r="I67" s="156">
        <v>2006</v>
      </c>
      <c r="J67" s="156">
        <f>VLOOKUP(G67,[1]Letnice!$D$2:$E$12,2,FALSE)+VLOOKUP(H67,[1]Letnice!$D$2:$E$12,2,FALSE)+VLOOKUP(I67,[1]Letnice!$D$2:$E$12,2,FALSE)</f>
        <v>39</v>
      </c>
      <c r="K67" s="155">
        <f>VLOOKUP(J67,[1]Letnice!$D$16:$E$28,2,FALSE)</f>
        <v>1003</v>
      </c>
      <c r="L67" s="154">
        <v>8</v>
      </c>
      <c r="M67" s="153">
        <v>10</v>
      </c>
      <c r="N67" s="153">
        <v>20</v>
      </c>
      <c r="O67" s="153">
        <v>18</v>
      </c>
      <c r="P67" s="152">
        <f t="shared" si="5"/>
        <v>56</v>
      </c>
      <c r="Q67" s="151">
        <v>21.2</v>
      </c>
      <c r="R67" s="150">
        <v>0</v>
      </c>
      <c r="S67" s="149">
        <f t="shared" si="6"/>
        <v>21.2</v>
      </c>
      <c r="T67" s="151">
        <v>73.5</v>
      </c>
      <c r="U67" s="150">
        <v>1</v>
      </c>
      <c r="V67" s="149">
        <f t="shared" si="7"/>
        <v>74.5</v>
      </c>
      <c r="W67" s="149">
        <f t="shared" si="8"/>
        <v>963.3</v>
      </c>
      <c r="X67" s="148">
        <f>(IF(W67=W66,1,0))+(IF(W67=W68,1,0))</f>
        <v>0</v>
      </c>
    </row>
    <row r="68" spans="1:24" ht="21" customHeight="1">
      <c r="A68" s="160">
        <f t="shared" si="9"/>
        <v>64</v>
      </c>
      <c r="B68" s="154"/>
      <c r="C68" s="188" t="s">
        <v>98</v>
      </c>
      <c r="D68" s="161" t="s">
        <v>99</v>
      </c>
      <c r="E68" s="158" t="s">
        <v>76</v>
      </c>
      <c r="F68" s="157" t="s">
        <v>300</v>
      </c>
      <c r="G68" s="156">
        <v>2003</v>
      </c>
      <c r="H68" s="156">
        <v>2005</v>
      </c>
      <c r="I68" s="156">
        <v>2007</v>
      </c>
      <c r="J68" s="156">
        <f>VLOOKUP(G68,[1]Letnice!$D$2:$E$12,2,FALSE)+VLOOKUP(H68,[1]Letnice!$D$2:$E$12,2,FALSE)+VLOOKUP(I68,[1]Letnice!$D$2:$E$12,2,FALSE)</f>
        <v>40</v>
      </c>
      <c r="K68" s="155">
        <f>VLOOKUP(J68,[1]Letnice!$D$16:$E$28,2,FALSE)</f>
        <v>1003</v>
      </c>
      <c r="L68" s="154">
        <v>7</v>
      </c>
      <c r="M68" s="153">
        <v>7</v>
      </c>
      <c r="N68" s="153">
        <v>12</v>
      </c>
      <c r="O68" s="153">
        <v>15</v>
      </c>
      <c r="P68" s="152">
        <f t="shared" si="5"/>
        <v>41</v>
      </c>
      <c r="Q68" s="151">
        <v>24.3</v>
      </c>
      <c r="R68" s="150">
        <v>0</v>
      </c>
      <c r="S68" s="149">
        <f t="shared" si="6"/>
        <v>24.3</v>
      </c>
      <c r="T68" s="151">
        <v>66.8</v>
      </c>
      <c r="U68" s="150">
        <v>15</v>
      </c>
      <c r="V68" s="149">
        <f t="shared" si="7"/>
        <v>81.8</v>
      </c>
      <c r="W68" s="149">
        <f t="shared" si="8"/>
        <v>937.90000000000009</v>
      </c>
      <c r="X68" s="148">
        <f>(IF(W68=W67,1,0))+(IF(W68=W102,1,0))</f>
        <v>0</v>
      </c>
    </row>
    <row r="69" spans="1:24" ht="21" customHeight="1">
      <c r="A69" s="160">
        <f t="shared" si="9"/>
        <v>65</v>
      </c>
      <c r="B69" s="154"/>
      <c r="C69" s="188" t="s">
        <v>100</v>
      </c>
      <c r="D69" s="161" t="s">
        <v>99</v>
      </c>
      <c r="E69" s="158" t="s">
        <v>76</v>
      </c>
      <c r="F69" s="157" t="s">
        <v>228</v>
      </c>
      <c r="G69" s="156">
        <v>2004</v>
      </c>
      <c r="H69" s="156">
        <v>2004</v>
      </c>
      <c r="I69" s="156">
        <v>2006</v>
      </c>
      <c r="J69" s="156">
        <f>VLOOKUP(G69,[1]Letnice!$D$2:$E$12,2,FALSE)+VLOOKUP(H69,[1]Letnice!$D$2:$E$12,2,FALSE)+VLOOKUP(I69,[1]Letnice!$D$2:$E$12,2,FALSE)</f>
        <v>40</v>
      </c>
      <c r="K69" s="155">
        <f>VLOOKUP(J69,[1]Letnice!$D$16:$E$28,2,FALSE)</f>
        <v>1003</v>
      </c>
      <c r="L69" s="154">
        <v>6</v>
      </c>
      <c r="M69" s="153">
        <v>10</v>
      </c>
      <c r="N69" s="153">
        <v>10</v>
      </c>
      <c r="O69" s="153">
        <v>15</v>
      </c>
      <c r="P69" s="152">
        <f t="shared" ref="P69:P71" si="10">SUM(L69:O69)</f>
        <v>41</v>
      </c>
      <c r="Q69" s="151">
        <v>22.7</v>
      </c>
      <c r="R69" s="150">
        <v>10</v>
      </c>
      <c r="S69" s="149">
        <f t="shared" ref="S69:S71" si="11">Q69+R69</f>
        <v>32.700000000000003</v>
      </c>
      <c r="T69" s="151">
        <v>51</v>
      </c>
      <c r="U69" s="150">
        <v>23</v>
      </c>
      <c r="V69" s="149">
        <f t="shared" ref="V69:V71" si="12">T69+U69</f>
        <v>74</v>
      </c>
      <c r="W69" s="149">
        <f t="shared" ref="W69:W71" si="13">K69+SUM(L69:O69)-V69-S69</f>
        <v>937.3</v>
      </c>
      <c r="X69" s="148">
        <f>(IF(W69=W68,1,0))+(IF(W69=W103,1,0))</f>
        <v>0</v>
      </c>
    </row>
    <row r="70" spans="1:24" ht="21" customHeight="1">
      <c r="A70" s="160">
        <v>66</v>
      </c>
      <c r="B70" s="154"/>
      <c r="C70" s="188" t="s">
        <v>81</v>
      </c>
      <c r="D70" s="161" t="s">
        <v>80</v>
      </c>
      <c r="E70" s="158" t="s">
        <v>76</v>
      </c>
      <c r="F70" s="157" t="s">
        <v>299</v>
      </c>
      <c r="G70" s="156">
        <v>2005</v>
      </c>
      <c r="H70" s="156">
        <v>2005</v>
      </c>
      <c r="I70" s="156">
        <v>2005</v>
      </c>
      <c r="J70" s="156">
        <f>VLOOKUP(G70,[1]Letnice!$D$2:$E$12,2,FALSE)+VLOOKUP(H70,[1]Letnice!$D$2:$E$12,2,FALSE)+VLOOKUP(I70,[1]Letnice!$D$2:$E$12,2,FALSE)</f>
        <v>39</v>
      </c>
      <c r="K70" s="155">
        <f>VLOOKUP(J70,[1]Letnice!$D$16:$E$28,2,FALSE)</f>
        <v>1003</v>
      </c>
      <c r="L70" s="154">
        <v>7</v>
      </c>
      <c r="M70" s="153">
        <v>5</v>
      </c>
      <c r="N70" s="153">
        <v>10</v>
      </c>
      <c r="O70" s="153">
        <v>12</v>
      </c>
      <c r="P70" s="152">
        <f t="shared" si="10"/>
        <v>34</v>
      </c>
      <c r="Q70" s="151">
        <v>25.3</v>
      </c>
      <c r="R70" s="150">
        <v>20</v>
      </c>
      <c r="S70" s="149">
        <f t="shared" si="11"/>
        <v>45.3</v>
      </c>
      <c r="T70" s="151">
        <v>60</v>
      </c>
      <c r="U70" s="150">
        <v>1</v>
      </c>
      <c r="V70" s="149">
        <f t="shared" si="12"/>
        <v>61</v>
      </c>
      <c r="W70" s="149">
        <f t="shared" si="13"/>
        <v>930.7</v>
      </c>
      <c r="X70" s="148">
        <f>(IF(W70=W69,1,0))+(IF(W70=W71,1,0))</f>
        <v>0</v>
      </c>
    </row>
    <row r="71" spans="1:24" ht="21" customHeight="1" thickBot="1">
      <c r="A71" s="160">
        <f>SUM(A70+1)</f>
        <v>67</v>
      </c>
      <c r="B71" s="154"/>
      <c r="C71" s="191" t="s">
        <v>101</v>
      </c>
      <c r="D71" s="159" t="s">
        <v>99</v>
      </c>
      <c r="E71" s="158" t="s">
        <v>76</v>
      </c>
      <c r="F71" s="157" t="s">
        <v>229</v>
      </c>
      <c r="G71" s="156">
        <v>2006</v>
      </c>
      <c r="H71" s="156">
        <v>2003</v>
      </c>
      <c r="I71" s="156">
        <v>2005</v>
      </c>
      <c r="J71" s="156">
        <f>VLOOKUP(G71,[1]Letnice!$D$2:$E$12,2,FALSE)+VLOOKUP(H71,[1]Letnice!$D$2:$E$12,2,FALSE)+VLOOKUP(I71,[1]Letnice!$D$2:$E$12,2,FALSE)</f>
        <v>40</v>
      </c>
      <c r="K71" s="155">
        <f>VLOOKUP(J71,[1]Letnice!$D$16:$E$28,2,FALSE)</f>
        <v>1003</v>
      </c>
      <c r="L71" s="154">
        <v>5</v>
      </c>
      <c r="M71" s="153">
        <v>4</v>
      </c>
      <c r="N71" s="153">
        <v>8</v>
      </c>
      <c r="O71" s="153">
        <v>6</v>
      </c>
      <c r="P71" s="152">
        <f t="shared" si="10"/>
        <v>23</v>
      </c>
      <c r="Q71" s="151">
        <v>29.6</v>
      </c>
      <c r="R71" s="150">
        <v>0</v>
      </c>
      <c r="S71" s="149">
        <f t="shared" si="11"/>
        <v>29.6</v>
      </c>
      <c r="T71" s="151">
        <v>57.2</v>
      </c>
      <c r="U71" s="150">
        <v>11</v>
      </c>
      <c r="V71" s="149">
        <f t="shared" si="12"/>
        <v>68.2</v>
      </c>
      <c r="W71" s="149">
        <f t="shared" si="13"/>
        <v>928.19999999999993</v>
      </c>
      <c r="X71" s="148">
        <f>(IF(W71=W70,1,0))+(IF(W71=W105,1,0))</f>
        <v>0</v>
      </c>
    </row>
    <row r="72" spans="1:24" s="131" customFormat="1" ht="21.75" customHeight="1">
      <c r="A72" s="146"/>
      <c r="B72" s="136"/>
      <c r="C72" s="143"/>
      <c r="D72" s="138"/>
      <c r="E72" s="138"/>
      <c r="F72" s="138"/>
      <c r="G72" s="138"/>
      <c r="H72" s="138"/>
      <c r="I72" s="138"/>
      <c r="J72" s="138"/>
      <c r="K72" s="137"/>
      <c r="L72" s="136"/>
      <c r="M72" s="136"/>
      <c r="N72" s="142"/>
      <c r="O72" s="136"/>
      <c r="P72" s="136"/>
      <c r="Q72" s="136"/>
      <c r="R72" s="136"/>
      <c r="S72" s="136"/>
      <c r="T72" s="136"/>
      <c r="U72" s="141"/>
      <c r="V72" s="140"/>
      <c r="W72" s="147"/>
    </row>
    <row r="73" spans="1:24" s="131" customFormat="1" ht="21.75" customHeight="1">
      <c r="A73" s="146" t="str">
        <f>[1]Osnovni_podatki!A9</f>
        <v>Predsednik tekmovalnega odbora:</v>
      </c>
      <c r="B73" s="136"/>
      <c r="C73" s="143"/>
      <c r="D73" s="138"/>
      <c r="E73" s="138"/>
      <c r="F73" s="138"/>
      <c r="G73" s="138"/>
      <c r="H73" s="138"/>
      <c r="I73" s="138"/>
      <c r="J73" s="138"/>
      <c r="K73" s="137" t="str">
        <f>[1]Osnovni_podatki!A10</f>
        <v>Predsednik obračunske komisije:</v>
      </c>
      <c r="L73" s="136"/>
      <c r="M73" s="136"/>
      <c r="N73" s="142"/>
      <c r="O73" s="136"/>
      <c r="P73" s="136"/>
      <c r="Q73" s="136"/>
      <c r="R73" s="136"/>
      <c r="S73" s="136"/>
      <c r="T73" s="136"/>
      <c r="U73" s="141"/>
      <c r="V73" s="140"/>
      <c r="W73" s="145" t="str">
        <f>[1]Osnovni_podatki!A11</f>
        <v>Vodja tekmovanja:</v>
      </c>
    </row>
    <row r="74" spans="1:24" s="131" customFormat="1" ht="21.75" customHeight="1">
      <c r="A74" s="144" t="str">
        <f>[1]Osnovni_podatki!B9</f>
        <v>Milan ANTOLIN</v>
      </c>
      <c r="B74" s="136"/>
      <c r="C74" s="143"/>
      <c r="D74" s="138"/>
      <c r="E74" s="138"/>
      <c r="F74" s="138"/>
      <c r="G74" s="138"/>
      <c r="H74" s="138"/>
      <c r="I74" s="138"/>
      <c r="J74" s="138"/>
      <c r="K74" s="137" t="str">
        <f>[1]Osnovni_podatki!B10</f>
        <v>Ivan KASNIK</v>
      </c>
      <c r="L74" s="136"/>
      <c r="M74" s="136"/>
      <c r="N74" s="142"/>
      <c r="O74" s="136"/>
      <c r="P74" s="136"/>
      <c r="Q74" s="136"/>
      <c r="R74" s="136"/>
      <c r="S74" s="136"/>
      <c r="T74" s="136"/>
      <c r="U74" s="141"/>
      <c r="V74" s="140"/>
      <c r="W74" s="139" t="str">
        <f>[1]Osnovni_podatki!B11</f>
        <v>Bojan LONČAR</v>
      </c>
    </row>
    <row r="75" spans="1:24">
      <c r="G75" s="138"/>
      <c r="H75" s="138"/>
      <c r="I75" s="138"/>
      <c r="J75" s="138"/>
      <c r="K75" s="137"/>
      <c r="P75" s="136"/>
    </row>
    <row r="76" spans="1:24">
      <c r="G76" s="138"/>
      <c r="H76" s="138"/>
      <c r="I76" s="138"/>
      <c r="J76" s="138"/>
      <c r="K76" s="137"/>
      <c r="P76" s="136"/>
    </row>
    <row r="77" spans="1:24">
      <c r="G77" s="138"/>
      <c r="H77" s="138"/>
      <c r="I77" s="138"/>
      <c r="J77" s="138"/>
      <c r="K77" s="137"/>
      <c r="P77" s="136"/>
    </row>
    <row r="78" spans="1:24">
      <c r="G78" s="138"/>
      <c r="H78" s="138"/>
      <c r="I78" s="138"/>
      <c r="J78" s="138"/>
      <c r="K78" s="137"/>
      <c r="P78" s="136"/>
    </row>
    <row r="79" spans="1:24">
      <c r="G79" s="138"/>
      <c r="H79" s="138"/>
      <c r="I79" s="138"/>
      <c r="J79" s="138"/>
      <c r="K79" s="137"/>
      <c r="P79" s="136"/>
    </row>
  </sheetData>
  <sortState ref="C5:X72">
    <sortCondition descending="1" ref="W5:W72"/>
    <sortCondition descending="1" ref="P5:P72"/>
    <sortCondition ref="V5:V72"/>
    <sortCondition ref="S5:S72"/>
  </sortState>
  <mergeCells count="14">
    <mergeCell ref="W3:W4"/>
    <mergeCell ref="A3:A4"/>
    <mergeCell ref="N3:N4"/>
    <mergeCell ref="O3:O4"/>
    <mergeCell ref="Q3:S3"/>
    <mergeCell ref="C3:F3"/>
    <mergeCell ref="B3:B4"/>
    <mergeCell ref="K3:K4"/>
    <mergeCell ref="M3:M4"/>
    <mergeCell ref="L3:L4"/>
    <mergeCell ref="G3:I3"/>
    <mergeCell ref="J3:J4"/>
    <mergeCell ref="P3:P4"/>
    <mergeCell ref="T3:V3"/>
  </mergeCells>
  <conditionalFormatting sqref="X5:X71">
    <cfRule type="cellIs" dxfId="1" priority="1" operator="greaterThan">
      <formula>0</formula>
    </cfRule>
  </conditionalFormatting>
  <pageMargins left="0" right="0" top="0.59055118110236227" bottom="0.39370078740157483" header="0" footer="0"/>
  <pageSetup paperSize="9" scale="48" fitToHeight="2" orientation="landscape" r:id="rId1"/>
  <headerFooter>
    <oddHeader xml:space="preserve">&amp;C&amp;"Arial,Krepko"&amp;11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zoomScale="85" zoomScaleNormal="85" workbookViewId="0">
      <pane xSplit="2" ySplit="4" topLeftCell="C5" activePane="bottomRight" state="frozen"/>
      <selection activeCell="B4" sqref="B4:R36"/>
      <selection pane="topRight" activeCell="B4" sqref="B4:R36"/>
      <selection pane="bottomLeft" activeCell="B4" sqref="B4:R36"/>
      <selection pane="bottomRight" activeCell="AA11" sqref="AA11"/>
    </sheetView>
  </sheetViews>
  <sheetFormatPr defaultRowHeight="15.75"/>
  <cols>
    <col min="1" max="1" width="5.7109375" style="34" customWidth="1"/>
    <col min="2" max="2" width="5.7109375" style="23" customWidth="1"/>
    <col min="3" max="3" width="25.7109375" style="23" customWidth="1"/>
    <col min="4" max="6" width="25.7109375" style="2" customWidth="1"/>
    <col min="7" max="8" width="5.7109375" style="23" customWidth="1"/>
    <col min="9" max="11" width="5.7109375" style="8" customWidth="1"/>
    <col min="12" max="12" width="5.7109375" style="10" customWidth="1"/>
    <col min="13" max="14" width="7.28515625" style="8" customWidth="1"/>
    <col min="15" max="15" width="8.42578125" style="17" customWidth="1"/>
    <col min="16" max="17" width="7.28515625" style="9" customWidth="1"/>
    <col min="18" max="18" width="7.28515625" style="25" customWidth="1"/>
    <col min="19" max="19" width="8.85546875" style="8" customWidth="1"/>
    <col min="20" max="20" width="0.140625" style="2" customWidth="1"/>
    <col min="21" max="21" width="9.140625" style="2"/>
    <col min="22" max="22" width="3.42578125" style="2" customWidth="1"/>
    <col min="23" max="16384" width="9.140625" style="2"/>
  </cols>
  <sheetData>
    <row r="1" spans="1:23" s="61" customFormat="1" ht="18.75">
      <c r="A1" s="59" t="str">
        <f>Osnovni_podatki!B6</f>
        <v>Pomurska mladinska komisija in Gasilska zveza Križevci</v>
      </c>
      <c r="B1" s="59"/>
      <c r="C1" s="59"/>
      <c r="D1" s="59"/>
      <c r="E1" s="59"/>
      <c r="F1" s="59"/>
      <c r="G1" s="21" t="str">
        <f>Osnovni_podatki!B5</f>
        <v xml:space="preserve">14.REGIJSKI KVIZ GASILSKE MLADINE "2018" 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60" t="str">
        <f>Osnovni_podatki!B7&amp;", "&amp;TEXT(Osnovni_podatki!B8,"dd. mmmm yyyy")</f>
        <v>OŠ Križevci, 03. marec 2018</v>
      </c>
    </row>
    <row r="2" spans="1:23" ht="12.75" customHeight="1" thickBot="1">
      <c r="A2" s="14"/>
      <c r="B2" s="14"/>
      <c r="C2" s="14"/>
      <c r="D2" s="12"/>
      <c r="E2" s="12"/>
      <c r="F2" s="12"/>
      <c r="G2" s="35"/>
      <c r="H2" s="10"/>
      <c r="I2" s="10"/>
      <c r="J2" s="15"/>
      <c r="K2" s="10"/>
      <c r="M2" s="10"/>
      <c r="N2" s="10"/>
      <c r="O2" s="10"/>
      <c r="P2" s="10"/>
      <c r="Q2" s="21"/>
      <c r="R2" s="17"/>
      <c r="S2" s="17"/>
    </row>
    <row r="3" spans="1:23" s="1" customFormat="1" ht="60" customHeight="1" thickBot="1">
      <c r="A3" s="258" t="s">
        <v>5</v>
      </c>
      <c r="B3" s="263" t="s">
        <v>8</v>
      </c>
      <c r="C3" s="260" t="s">
        <v>21</v>
      </c>
      <c r="D3" s="261"/>
      <c r="E3" s="261"/>
      <c r="F3" s="262"/>
      <c r="G3" s="268" t="s">
        <v>1</v>
      </c>
      <c r="H3" s="252" t="s">
        <v>10</v>
      </c>
      <c r="I3" s="212" t="s">
        <v>25</v>
      </c>
      <c r="J3" s="266" t="s">
        <v>9</v>
      </c>
      <c r="K3" s="216" t="s">
        <v>47</v>
      </c>
      <c r="L3" s="221" t="s">
        <v>42</v>
      </c>
      <c r="M3" s="199" t="s">
        <v>22</v>
      </c>
      <c r="N3" s="200"/>
      <c r="O3" s="218"/>
      <c r="P3" s="202" t="s">
        <v>40</v>
      </c>
      <c r="Q3" s="203"/>
      <c r="R3" s="204"/>
      <c r="S3" s="254" t="s">
        <v>4</v>
      </c>
      <c r="T3" s="255"/>
      <c r="U3" s="71"/>
      <c r="V3" s="7"/>
      <c r="W3" s="7"/>
    </row>
    <row r="4" spans="1:23" ht="159.94999999999999" customHeight="1" thickBot="1">
      <c r="A4" s="259"/>
      <c r="B4" s="264"/>
      <c r="C4" s="95" t="s">
        <v>0</v>
      </c>
      <c r="D4" s="95" t="s">
        <v>7</v>
      </c>
      <c r="E4" s="95" t="s">
        <v>23</v>
      </c>
      <c r="F4" s="95" t="s">
        <v>24</v>
      </c>
      <c r="G4" s="269"/>
      <c r="H4" s="253"/>
      <c r="I4" s="265"/>
      <c r="J4" s="267"/>
      <c r="K4" s="217"/>
      <c r="L4" s="222"/>
      <c r="M4" s="41" t="s">
        <v>2</v>
      </c>
      <c r="N4" s="41" t="s">
        <v>19</v>
      </c>
      <c r="O4" s="42" t="s">
        <v>11</v>
      </c>
      <c r="P4" s="43" t="s">
        <v>2</v>
      </c>
      <c r="Q4" s="44" t="s">
        <v>3</v>
      </c>
      <c r="R4" s="45" t="s">
        <v>11</v>
      </c>
      <c r="S4" s="256"/>
      <c r="T4" s="257"/>
      <c r="U4" s="92" t="s">
        <v>46</v>
      </c>
      <c r="V4" s="5"/>
      <c r="W4" s="6"/>
    </row>
    <row r="5" spans="1:23" ht="21.75" customHeight="1">
      <c r="A5" s="47">
        <v>1</v>
      </c>
      <c r="B5" s="48"/>
      <c r="C5" s="115" t="s">
        <v>54</v>
      </c>
      <c r="D5" s="114" t="s">
        <v>55</v>
      </c>
      <c r="E5" s="99" t="s">
        <v>76</v>
      </c>
      <c r="F5" s="50" t="s">
        <v>276</v>
      </c>
      <c r="G5" s="48">
        <v>1000</v>
      </c>
      <c r="H5" s="48">
        <v>6</v>
      </c>
      <c r="I5" s="49">
        <v>8</v>
      </c>
      <c r="J5" s="49">
        <v>17</v>
      </c>
      <c r="K5" s="49">
        <v>30</v>
      </c>
      <c r="L5" s="91">
        <f t="shared" ref="L5:L18" si="0">SUM(H5:K5)</f>
        <v>61</v>
      </c>
      <c r="M5" s="29">
        <v>22.9</v>
      </c>
      <c r="N5" s="30">
        <v>0</v>
      </c>
      <c r="O5" s="46">
        <f t="shared" ref="O5:O18" si="1">SUM(N5+M5)</f>
        <v>22.9</v>
      </c>
      <c r="P5" s="29">
        <v>25.4</v>
      </c>
      <c r="Q5" s="30">
        <v>0</v>
      </c>
      <c r="R5" s="46">
        <f t="shared" ref="R5:R18" si="2">SUM(P5+Q5)</f>
        <v>25.4</v>
      </c>
      <c r="S5" s="46">
        <f t="shared" ref="S5:S18" si="3">G5+SUM(H5:K5)-R5-O5</f>
        <v>1012.6999999999999</v>
      </c>
      <c r="T5" s="27"/>
      <c r="U5" s="94">
        <f>(IF(S5=S4,1,0))+(IF(S5=S6,1,0))</f>
        <v>0</v>
      </c>
      <c r="V5" s="24"/>
      <c r="W5" s="6"/>
    </row>
    <row r="6" spans="1:23" ht="21.75" customHeight="1">
      <c r="A6" s="33">
        <v>2</v>
      </c>
      <c r="B6" s="18"/>
      <c r="C6" s="110" t="s">
        <v>58</v>
      </c>
      <c r="D6" s="105" t="s">
        <v>57</v>
      </c>
      <c r="E6" s="98" t="s">
        <v>76</v>
      </c>
      <c r="F6" s="51" t="s">
        <v>278</v>
      </c>
      <c r="G6" s="18">
        <v>1000</v>
      </c>
      <c r="H6" s="18">
        <v>8</v>
      </c>
      <c r="I6" s="26">
        <v>9</v>
      </c>
      <c r="J6" s="26">
        <v>15</v>
      </c>
      <c r="K6" s="26">
        <v>42</v>
      </c>
      <c r="L6" s="91">
        <f t="shared" si="0"/>
        <v>74</v>
      </c>
      <c r="M6" s="29">
        <v>28.8</v>
      </c>
      <c r="N6" s="30">
        <v>10</v>
      </c>
      <c r="O6" s="32">
        <f t="shared" si="1"/>
        <v>38.799999999999997</v>
      </c>
      <c r="P6" s="29">
        <v>20.9</v>
      </c>
      <c r="Q6" s="30">
        <v>2</v>
      </c>
      <c r="R6" s="32">
        <f t="shared" si="2"/>
        <v>22.9</v>
      </c>
      <c r="S6" s="32">
        <f t="shared" si="3"/>
        <v>1012.3</v>
      </c>
      <c r="T6" s="28"/>
      <c r="U6" s="94" t="e">
        <f>(IF(S6=S5,1,0))+(IF(S6=#REF!,1,0))</f>
        <v>#REF!</v>
      </c>
      <c r="V6" s="6"/>
      <c r="W6" s="6"/>
    </row>
    <row r="7" spans="1:23" ht="21.75" customHeight="1">
      <c r="A7" s="33">
        <v>3</v>
      </c>
      <c r="B7" s="18"/>
      <c r="C7" s="109" t="s">
        <v>56</v>
      </c>
      <c r="D7" s="104" t="s">
        <v>57</v>
      </c>
      <c r="E7" s="98" t="s">
        <v>76</v>
      </c>
      <c r="F7" s="51" t="s">
        <v>277</v>
      </c>
      <c r="G7" s="18">
        <v>1000</v>
      </c>
      <c r="H7" s="18">
        <v>10</v>
      </c>
      <c r="I7" s="26">
        <v>7</v>
      </c>
      <c r="J7" s="26">
        <v>19</v>
      </c>
      <c r="K7" s="26">
        <v>33</v>
      </c>
      <c r="L7" s="91">
        <f t="shared" si="0"/>
        <v>69</v>
      </c>
      <c r="M7" s="29">
        <v>36.9</v>
      </c>
      <c r="N7" s="30">
        <v>0</v>
      </c>
      <c r="O7" s="32">
        <f t="shared" si="1"/>
        <v>36.9</v>
      </c>
      <c r="P7" s="29">
        <v>24</v>
      </c>
      <c r="Q7" s="30">
        <v>0</v>
      </c>
      <c r="R7" s="32">
        <f t="shared" si="2"/>
        <v>24</v>
      </c>
      <c r="S7" s="32">
        <f t="shared" si="3"/>
        <v>1008.1</v>
      </c>
      <c r="T7" s="28"/>
      <c r="U7" s="94">
        <f t="shared" ref="U7:U18" si="4">(IF(S7=S6,1,0))+(IF(S7=S8,1,0))</f>
        <v>0</v>
      </c>
      <c r="V7" s="6"/>
      <c r="W7" s="6"/>
    </row>
    <row r="8" spans="1:23" ht="21.75" customHeight="1">
      <c r="A8" s="33">
        <v>4</v>
      </c>
      <c r="B8" s="18"/>
      <c r="C8" s="112" t="s">
        <v>70</v>
      </c>
      <c r="D8" s="106" t="s">
        <v>69</v>
      </c>
      <c r="E8" s="98" t="s">
        <v>76</v>
      </c>
      <c r="F8" s="51" t="s">
        <v>286</v>
      </c>
      <c r="G8" s="18">
        <v>1000</v>
      </c>
      <c r="H8" s="18">
        <v>8</v>
      </c>
      <c r="I8" s="26">
        <v>8</v>
      </c>
      <c r="J8" s="26">
        <v>18</v>
      </c>
      <c r="K8" s="26">
        <v>30</v>
      </c>
      <c r="L8" s="91">
        <f t="shared" si="0"/>
        <v>64</v>
      </c>
      <c r="M8" s="29">
        <v>31.6</v>
      </c>
      <c r="N8" s="30">
        <v>10</v>
      </c>
      <c r="O8" s="32">
        <f t="shared" si="1"/>
        <v>41.6</v>
      </c>
      <c r="P8" s="29">
        <v>29.4</v>
      </c>
      <c r="Q8" s="30">
        <v>2</v>
      </c>
      <c r="R8" s="32">
        <f t="shared" si="2"/>
        <v>31.4</v>
      </c>
      <c r="S8" s="32">
        <f t="shared" si="3"/>
        <v>990.99999999999989</v>
      </c>
      <c r="T8" s="28"/>
      <c r="U8" s="94">
        <f t="shared" si="4"/>
        <v>0</v>
      </c>
      <c r="V8" s="3"/>
    </row>
    <row r="9" spans="1:23" ht="21.75" customHeight="1">
      <c r="A9" s="33">
        <v>5</v>
      </c>
      <c r="B9" s="18"/>
      <c r="C9" s="109" t="s">
        <v>68</v>
      </c>
      <c r="D9" s="104" t="s">
        <v>69</v>
      </c>
      <c r="E9" s="98" t="s">
        <v>76</v>
      </c>
      <c r="F9" s="51" t="s">
        <v>285</v>
      </c>
      <c r="G9" s="18">
        <v>1000</v>
      </c>
      <c r="H9" s="18">
        <v>8</v>
      </c>
      <c r="I9" s="26">
        <v>9</v>
      </c>
      <c r="J9" s="26">
        <v>20</v>
      </c>
      <c r="K9" s="26">
        <v>24</v>
      </c>
      <c r="L9" s="91">
        <f t="shared" si="0"/>
        <v>61</v>
      </c>
      <c r="M9" s="29">
        <v>28.5</v>
      </c>
      <c r="N9" s="30">
        <v>10</v>
      </c>
      <c r="O9" s="32">
        <f t="shared" si="1"/>
        <v>38.5</v>
      </c>
      <c r="P9" s="29">
        <v>33</v>
      </c>
      <c r="Q9" s="30">
        <v>2</v>
      </c>
      <c r="R9" s="32">
        <f t="shared" si="2"/>
        <v>35</v>
      </c>
      <c r="S9" s="32">
        <f t="shared" si="3"/>
        <v>987.5</v>
      </c>
      <c r="T9" s="28"/>
      <c r="U9" s="94">
        <f t="shared" si="4"/>
        <v>0</v>
      </c>
      <c r="V9" s="3"/>
    </row>
    <row r="10" spans="1:23" ht="21.75" customHeight="1">
      <c r="A10" s="33">
        <v>6</v>
      </c>
      <c r="B10" s="18"/>
      <c r="C10" s="109" t="s">
        <v>61</v>
      </c>
      <c r="D10" s="104" t="s">
        <v>62</v>
      </c>
      <c r="E10" s="98" t="s">
        <v>76</v>
      </c>
      <c r="F10" s="51" t="s">
        <v>280</v>
      </c>
      <c r="G10" s="18">
        <v>1000</v>
      </c>
      <c r="H10" s="18">
        <v>10</v>
      </c>
      <c r="I10" s="26">
        <v>10</v>
      </c>
      <c r="J10" s="26">
        <v>25</v>
      </c>
      <c r="K10" s="26">
        <v>27</v>
      </c>
      <c r="L10" s="91">
        <f t="shared" si="0"/>
        <v>72</v>
      </c>
      <c r="M10" s="29">
        <v>45.8</v>
      </c>
      <c r="N10" s="30">
        <v>10</v>
      </c>
      <c r="O10" s="32">
        <f t="shared" si="1"/>
        <v>55.8</v>
      </c>
      <c r="P10" s="29">
        <v>26.9</v>
      </c>
      <c r="Q10" s="30">
        <v>2</v>
      </c>
      <c r="R10" s="32">
        <f t="shared" si="2"/>
        <v>28.9</v>
      </c>
      <c r="S10" s="32">
        <f t="shared" si="3"/>
        <v>987.3</v>
      </c>
      <c r="T10" s="28"/>
      <c r="U10" s="94">
        <f t="shared" si="4"/>
        <v>0</v>
      </c>
      <c r="V10" s="3"/>
    </row>
    <row r="11" spans="1:23" ht="21.75" customHeight="1">
      <c r="A11" s="33">
        <v>7</v>
      </c>
      <c r="B11" s="18"/>
      <c r="C11" s="109" t="s">
        <v>74</v>
      </c>
      <c r="D11" s="104" t="s">
        <v>75</v>
      </c>
      <c r="E11" s="98" t="s">
        <v>76</v>
      </c>
      <c r="F11" s="51" t="s">
        <v>289</v>
      </c>
      <c r="G11" s="18">
        <v>1000</v>
      </c>
      <c r="H11" s="18">
        <v>6</v>
      </c>
      <c r="I11" s="26">
        <v>5</v>
      </c>
      <c r="J11" s="26">
        <v>15</v>
      </c>
      <c r="K11" s="26">
        <v>21</v>
      </c>
      <c r="L11" s="91">
        <f t="shared" si="0"/>
        <v>47</v>
      </c>
      <c r="M11" s="29">
        <v>34.1</v>
      </c>
      <c r="N11" s="30">
        <v>0</v>
      </c>
      <c r="O11" s="32">
        <f t="shared" si="1"/>
        <v>34.1</v>
      </c>
      <c r="P11" s="29">
        <v>27</v>
      </c>
      <c r="Q11" s="30">
        <v>2</v>
      </c>
      <c r="R11" s="32">
        <f t="shared" si="2"/>
        <v>29</v>
      </c>
      <c r="S11" s="32">
        <f t="shared" si="3"/>
        <v>983.9</v>
      </c>
      <c r="T11" s="28"/>
      <c r="U11" s="94">
        <f t="shared" si="4"/>
        <v>0</v>
      </c>
      <c r="V11" s="3"/>
    </row>
    <row r="12" spans="1:23" ht="21.75" customHeight="1">
      <c r="A12" s="33">
        <v>8</v>
      </c>
      <c r="B12" s="18"/>
      <c r="C12" s="109" t="s">
        <v>67</v>
      </c>
      <c r="D12" s="104" t="s">
        <v>64</v>
      </c>
      <c r="E12" s="98" t="s">
        <v>76</v>
      </c>
      <c r="F12" s="51" t="s">
        <v>284</v>
      </c>
      <c r="G12" s="18">
        <v>1000</v>
      </c>
      <c r="H12" s="18">
        <v>8</v>
      </c>
      <c r="I12" s="26">
        <v>5</v>
      </c>
      <c r="J12" s="26">
        <v>12</v>
      </c>
      <c r="K12" s="26">
        <v>27</v>
      </c>
      <c r="L12" s="91">
        <f t="shared" si="0"/>
        <v>52</v>
      </c>
      <c r="M12" s="29">
        <v>47</v>
      </c>
      <c r="N12" s="30">
        <v>0</v>
      </c>
      <c r="O12" s="32">
        <f t="shared" si="1"/>
        <v>47</v>
      </c>
      <c r="P12" s="29">
        <v>34.700000000000003</v>
      </c>
      <c r="Q12" s="30">
        <v>2</v>
      </c>
      <c r="R12" s="32">
        <f t="shared" si="2"/>
        <v>36.700000000000003</v>
      </c>
      <c r="S12" s="32">
        <f t="shared" si="3"/>
        <v>968.3</v>
      </c>
      <c r="T12" s="28"/>
      <c r="U12" s="94">
        <f t="shared" si="4"/>
        <v>0</v>
      </c>
      <c r="V12" s="6"/>
      <c r="W12" s="6"/>
    </row>
    <row r="13" spans="1:23" ht="21.75" customHeight="1">
      <c r="A13" s="33">
        <v>9</v>
      </c>
      <c r="B13" s="18"/>
      <c r="C13" s="109" t="s">
        <v>72</v>
      </c>
      <c r="D13" s="104" t="s">
        <v>73</v>
      </c>
      <c r="E13" s="98" t="s">
        <v>76</v>
      </c>
      <c r="F13" s="51" t="s">
        <v>288</v>
      </c>
      <c r="G13" s="18">
        <v>1000</v>
      </c>
      <c r="H13" s="18">
        <v>8</v>
      </c>
      <c r="I13" s="26">
        <v>10</v>
      </c>
      <c r="J13" s="26">
        <v>20</v>
      </c>
      <c r="K13" s="26">
        <v>30</v>
      </c>
      <c r="L13" s="91">
        <f t="shared" si="0"/>
        <v>68</v>
      </c>
      <c r="M13" s="29">
        <v>45</v>
      </c>
      <c r="N13" s="30">
        <v>10</v>
      </c>
      <c r="O13" s="32">
        <f t="shared" si="1"/>
        <v>55</v>
      </c>
      <c r="P13" s="29">
        <v>33.9</v>
      </c>
      <c r="Q13" s="30">
        <v>12</v>
      </c>
      <c r="R13" s="32">
        <f t="shared" si="2"/>
        <v>45.9</v>
      </c>
      <c r="S13" s="32">
        <f t="shared" si="3"/>
        <v>967.1</v>
      </c>
      <c r="T13" s="28"/>
      <c r="U13" s="94">
        <f t="shared" si="4"/>
        <v>0</v>
      </c>
      <c r="V13" s="6"/>
      <c r="W13" s="6"/>
    </row>
    <row r="14" spans="1:23" ht="21.75" customHeight="1">
      <c r="A14" s="33">
        <v>10</v>
      </c>
      <c r="B14" s="18"/>
      <c r="C14" s="109" t="s">
        <v>63</v>
      </c>
      <c r="D14" s="104" t="s">
        <v>64</v>
      </c>
      <c r="E14" s="98" t="s">
        <v>76</v>
      </c>
      <c r="F14" s="51" t="s">
        <v>281</v>
      </c>
      <c r="G14" s="18">
        <v>1000</v>
      </c>
      <c r="H14" s="18">
        <v>5</v>
      </c>
      <c r="I14" s="26">
        <v>7</v>
      </c>
      <c r="J14" s="26">
        <v>16</v>
      </c>
      <c r="K14" s="26">
        <v>30</v>
      </c>
      <c r="L14" s="91">
        <f t="shared" si="0"/>
        <v>58</v>
      </c>
      <c r="M14" s="29">
        <v>43.5</v>
      </c>
      <c r="N14" s="30">
        <v>10</v>
      </c>
      <c r="O14" s="32">
        <f t="shared" si="1"/>
        <v>53.5</v>
      </c>
      <c r="P14" s="29">
        <v>38.700000000000003</v>
      </c>
      <c r="Q14" s="30">
        <v>2</v>
      </c>
      <c r="R14" s="32">
        <f t="shared" si="2"/>
        <v>40.700000000000003</v>
      </c>
      <c r="S14" s="32">
        <f t="shared" si="3"/>
        <v>963.8</v>
      </c>
      <c r="T14" s="28"/>
      <c r="U14" s="94">
        <f t="shared" si="4"/>
        <v>0</v>
      </c>
      <c r="V14" s="4"/>
      <c r="W14" s="6"/>
    </row>
    <row r="15" spans="1:23" ht="21.75" customHeight="1">
      <c r="A15" s="33">
        <v>11</v>
      </c>
      <c r="B15" s="18"/>
      <c r="C15" s="109" t="s">
        <v>65</v>
      </c>
      <c r="D15" s="104" t="s">
        <v>65</v>
      </c>
      <c r="E15" s="98" t="s">
        <v>76</v>
      </c>
      <c r="F15" s="51" t="s">
        <v>282</v>
      </c>
      <c r="G15" s="18">
        <v>1000</v>
      </c>
      <c r="H15" s="18">
        <v>8</v>
      </c>
      <c r="I15" s="26">
        <v>7</v>
      </c>
      <c r="J15" s="26">
        <v>15</v>
      </c>
      <c r="K15" s="26">
        <v>21</v>
      </c>
      <c r="L15" s="91">
        <f t="shared" si="0"/>
        <v>51</v>
      </c>
      <c r="M15" s="29">
        <v>77.7</v>
      </c>
      <c r="N15" s="30">
        <v>20</v>
      </c>
      <c r="O15" s="32">
        <f t="shared" si="1"/>
        <v>97.7</v>
      </c>
      <c r="P15" s="29">
        <v>28.9</v>
      </c>
      <c r="Q15" s="30">
        <v>2</v>
      </c>
      <c r="R15" s="32">
        <f t="shared" si="2"/>
        <v>30.9</v>
      </c>
      <c r="S15" s="32">
        <f t="shared" si="3"/>
        <v>922.4</v>
      </c>
      <c r="T15" s="28"/>
      <c r="U15" s="94">
        <f t="shared" si="4"/>
        <v>0</v>
      </c>
      <c r="V15" s="6"/>
      <c r="W15" s="6"/>
    </row>
    <row r="16" spans="1:23" ht="21.75" customHeight="1">
      <c r="A16" s="33">
        <v>12</v>
      </c>
      <c r="B16" s="18"/>
      <c r="C16" s="109" t="s">
        <v>59</v>
      </c>
      <c r="D16" s="104" t="s">
        <v>60</v>
      </c>
      <c r="E16" s="98" t="s">
        <v>76</v>
      </c>
      <c r="F16" s="51" t="s">
        <v>279</v>
      </c>
      <c r="G16" s="18">
        <v>1000</v>
      </c>
      <c r="H16" s="18">
        <v>5</v>
      </c>
      <c r="I16" s="26">
        <v>5</v>
      </c>
      <c r="J16" s="26">
        <v>9</v>
      </c>
      <c r="K16" s="26">
        <v>24</v>
      </c>
      <c r="L16" s="91">
        <f t="shared" si="0"/>
        <v>43</v>
      </c>
      <c r="M16" s="29">
        <v>61.1</v>
      </c>
      <c r="N16" s="30">
        <v>10</v>
      </c>
      <c r="O16" s="32">
        <f t="shared" si="1"/>
        <v>71.099999999999994</v>
      </c>
      <c r="P16" s="29">
        <v>75.900000000000006</v>
      </c>
      <c r="Q16" s="30">
        <v>0</v>
      </c>
      <c r="R16" s="32">
        <f t="shared" si="2"/>
        <v>75.900000000000006</v>
      </c>
      <c r="S16" s="32">
        <f t="shared" si="3"/>
        <v>896</v>
      </c>
      <c r="T16" s="28"/>
      <c r="U16" s="94">
        <f t="shared" si="4"/>
        <v>0</v>
      </c>
      <c r="V16" s="4"/>
      <c r="W16" s="6"/>
    </row>
    <row r="17" spans="1:23" ht="21.75" customHeight="1">
      <c r="A17" s="33">
        <v>13</v>
      </c>
      <c r="B17" s="18"/>
      <c r="C17" s="109" t="s">
        <v>66</v>
      </c>
      <c r="D17" s="104" t="s">
        <v>64</v>
      </c>
      <c r="E17" s="98" t="s">
        <v>76</v>
      </c>
      <c r="F17" s="51" t="s">
        <v>283</v>
      </c>
      <c r="G17" s="18">
        <v>1000</v>
      </c>
      <c r="H17" s="18">
        <v>7</v>
      </c>
      <c r="I17" s="26">
        <v>8</v>
      </c>
      <c r="J17" s="26">
        <v>12</v>
      </c>
      <c r="K17" s="26">
        <v>24</v>
      </c>
      <c r="L17" s="91">
        <f t="shared" si="0"/>
        <v>51</v>
      </c>
      <c r="M17" s="29">
        <v>69.099999999999994</v>
      </c>
      <c r="N17" s="30">
        <v>20</v>
      </c>
      <c r="O17" s="32">
        <f t="shared" si="1"/>
        <v>89.1</v>
      </c>
      <c r="P17" s="29">
        <v>61.7</v>
      </c>
      <c r="Q17" s="30">
        <v>14</v>
      </c>
      <c r="R17" s="32">
        <f t="shared" si="2"/>
        <v>75.7</v>
      </c>
      <c r="S17" s="32">
        <f t="shared" si="3"/>
        <v>886.19999999999993</v>
      </c>
      <c r="T17" s="28"/>
      <c r="U17" s="94">
        <f t="shared" si="4"/>
        <v>0</v>
      </c>
      <c r="V17" s="3"/>
    </row>
    <row r="18" spans="1:23" ht="21.75" customHeight="1">
      <c r="A18" s="33">
        <v>14</v>
      </c>
      <c r="B18" s="18"/>
      <c r="C18" s="109" t="s">
        <v>71</v>
      </c>
      <c r="D18" s="104" t="s">
        <v>69</v>
      </c>
      <c r="E18" s="98" t="s">
        <v>76</v>
      </c>
      <c r="F18" s="51" t="s">
        <v>287</v>
      </c>
      <c r="G18" s="18">
        <v>1000</v>
      </c>
      <c r="H18" s="18">
        <v>6</v>
      </c>
      <c r="I18" s="26">
        <v>6</v>
      </c>
      <c r="J18" s="26">
        <v>16</v>
      </c>
      <c r="K18" s="26">
        <v>24</v>
      </c>
      <c r="L18" s="91">
        <f t="shared" si="0"/>
        <v>52</v>
      </c>
      <c r="M18" s="29">
        <v>90</v>
      </c>
      <c r="N18" s="30">
        <v>10</v>
      </c>
      <c r="O18" s="32">
        <f t="shared" si="1"/>
        <v>100</v>
      </c>
      <c r="P18" s="29">
        <v>52.9</v>
      </c>
      <c r="Q18" s="30">
        <v>32</v>
      </c>
      <c r="R18" s="32">
        <f t="shared" si="2"/>
        <v>84.9</v>
      </c>
      <c r="S18" s="32">
        <f t="shared" si="3"/>
        <v>867.1</v>
      </c>
      <c r="T18" s="28"/>
      <c r="U18" s="94">
        <f t="shared" si="4"/>
        <v>0</v>
      </c>
      <c r="V18" s="6"/>
      <c r="W18" s="6"/>
    </row>
    <row r="19" spans="1:23" ht="21.75" customHeight="1">
      <c r="A19" s="19"/>
      <c r="B19" s="118"/>
      <c r="C19" s="119"/>
      <c r="D19" s="120"/>
      <c r="E19" s="121"/>
      <c r="F19" s="122"/>
      <c r="G19" s="118"/>
      <c r="H19" s="118"/>
      <c r="I19" s="123"/>
      <c r="J19" s="123"/>
      <c r="K19" s="123"/>
      <c r="L19" s="123"/>
      <c r="M19" s="124"/>
      <c r="N19" s="125"/>
      <c r="O19" s="126"/>
      <c r="P19" s="124"/>
      <c r="Q19" s="125"/>
      <c r="R19" s="126"/>
      <c r="S19" s="126"/>
      <c r="T19" s="127"/>
      <c r="U19" s="94"/>
      <c r="V19" s="6"/>
      <c r="W19" s="6"/>
    </row>
    <row r="20" spans="1:23" ht="21.75" customHeight="1">
      <c r="A20" s="14"/>
      <c r="B20" s="11"/>
      <c r="C20" s="11"/>
      <c r="D20" s="13"/>
      <c r="E20" s="13"/>
      <c r="F20" s="13"/>
      <c r="G20" s="11"/>
      <c r="H20" s="11"/>
      <c r="I20" s="11"/>
      <c r="J20" s="16"/>
      <c r="K20" s="11"/>
      <c r="L20" s="11"/>
      <c r="M20" s="11"/>
      <c r="N20" s="11"/>
      <c r="O20" s="11"/>
      <c r="P20" s="11"/>
      <c r="Q20" s="22"/>
      <c r="R20" s="19"/>
      <c r="S20" s="20"/>
    </row>
    <row r="21" spans="1:23" ht="21.75" customHeight="1">
      <c r="A21" s="14" t="str">
        <f>Osnovni_podatki!A9</f>
        <v>Predsednik tekmovalnega odbora:</v>
      </c>
      <c r="B21" s="11"/>
      <c r="C21" s="11"/>
      <c r="D21" s="13"/>
      <c r="E21" s="13"/>
      <c r="F21" s="13"/>
      <c r="G21" s="11" t="str">
        <f>Osnovni_podatki!A10</f>
        <v>Predsednik obračunske komisije:</v>
      </c>
      <c r="H21" s="11"/>
      <c r="I21" s="11"/>
      <c r="J21" s="16"/>
      <c r="K21" s="11"/>
      <c r="L21" s="11"/>
      <c r="M21" s="11"/>
      <c r="N21" s="11"/>
      <c r="O21" s="11"/>
      <c r="P21" s="11"/>
      <c r="Q21" s="22"/>
      <c r="R21" s="19"/>
      <c r="S21" s="62" t="str">
        <f>Osnovni_podatki!A11</f>
        <v>Vodja tekmovanja:</v>
      </c>
    </row>
    <row r="22" spans="1:23" ht="21.75" customHeight="1">
      <c r="A22" s="58" t="str">
        <f>Osnovni_podatki!B9</f>
        <v>Milan ANTOLIN</v>
      </c>
      <c r="B22" s="11"/>
      <c r="C22" s="11"/>
      <c r="D22" s="13"/>
      <c r="E22" s="13"/>
      <c r="F22" s="13"/>
      <c r="G22" s="11" t="str">
        <f>Osnovni_podatki!B10</f>
        <v>Ivan KASNIK</v>
      </c>
      <c r="H22" s="11"/>
      <c r="I22" s="11"/>
      <c r="J22" s="16"/>
      <c r="K22" s="11"/>
      <c r="L22" s="11"/>
      <c r="M22" s="11"/>
      <c r="N22" s="11"/>
      <c r="O22" s="11"/>
      <c r="P22" s="11"/>
      <c r="Q22" s="22"/>
      <c r="R22" s="19"/>
      <c r="S22" s="63" t="str">
        <f>Osnovni_podatki!B11</f>
        <v>Bojan LONČAR</v>
      </c>
    </row>
    <row r="23" spans="1:23">
      <c r="L23" s="11"/>
    </row>
    <row r="24" spans="1:23">
      <c r="L24" s="11"/>
    </row>
    <row r="25" spans="1:23">
      <c r="L25" s="11"/>
    </row>
    <row r="26" spans="1:23">
      <c r="L26" s="11"/>
    </row>
    <row r="27" spans="1:23">
      <c r="L27" s="11"/>
    </row>
  </sheetData>
  <sortState ref="C5:V18">
    <sortCondition descending="1" ref="S5:S18"/>
    <sortCondition descending="1" ref="L5:L18"/>
    <sortCondition ref="R5:R18"/>
    <sortCondition ref="O5:O18"/>
  </sortState>
  <mergeCells count="12">
    <mergeCell ref="H3:H4"/>
    <mergeCell ref="S3:T4"/>
    <mergeCell ref="A3:A4"/>
    <mergeCell ref="C3:F3"/>
    <mergeCell ref="B3:B4"/>
    <mergeCell ref="P3:R3"/>
    <mergeCell ref="M3:O3"/>
    <mergeCell ref="K3:K4"/>
    <mergeCell ref="I3:I4"/>
    <mergeCell ref="J3:J4"/>
    <mergeCell ref="G3:G4"/>
    <mergeCell ref="L3:L4"/>
  </mergeCells>
  <phoneticPr fontId="0" type="noConversion"/>
  <conditionalFormatting sqref="U5:U19">
    <cfRule type="cellIs" dxfId="0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7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" sqref="H2"/>
    </sheetView>
  </sheetViews>
  <sheetFormatPr defaultRowHeight="12.75"/>
  <sheetData>
    <row r="1" spans="1:8" ht="25.5" customHeight="1">
      <c r="A1" s="76" t="s">
        <v>34</v>
      </c>
      <c r="B1" s="77" t="s">
        <v>37</v>
      </c>
      <c r="D1" s="84" t="s">
        <v>35</v>
      </c>
      <c r="E1" s="77" t="s">
        <v>37</v>
      </c>
      <c r="H1" s="89" t="s">
        <v>36</v>
      </c>
    </row>
    <row r="2" spans="1:8" ht="13.5" thickBot="1">
      <c r="A2" s="78">
        <v>2012</v>
      </c>
      <c r="B2" s="79">
        <v>7</v>
      </c>
      <c r="D2" s="78">
        <v>2012</v>
      </c>
      <c r="E2" s="79">
        <v>12</v>
      </c>
      <c r="H2" s="90">
        <v>2018</v>
      </c>
    </row>
    <row r="3" spans="1:8">
      <c r="A3" s="80">
        <v>2011</v>
      </c>
      <c r="B3" s="81">
        <f>$H$2-A3</f>
        <v>7</v>
      </c>
      <c r="D3" s="80">
        <v>2011</v>
      </c>
      <c r="E3" s="81">
        <v>12</v>
      </c>
    </row>
    <row r="4" spans="1:8">
      <c r="A4" s="80">
        <v>2010</v>
      </c>
      <c r="B4" s="81">
        <f>$H$2-A4</f>
        <v>8</v>
      </c>
      <c r="D4" s="80">
        <v>2010</v>
      </c>
      <c r="E4" s="81">
        <v>12</v>
      </c>
    </row>
    <row r="5" spans="1:8">
      <c r="A5" s="80">
        <v>2009</v>
      </c>
      <c r="B5" s="81">
        <f>$H$2-A5</f>
        <v>9</v>
      </c>
      <c r="D5" s="80">
        <v>2009</v>
      </c>
      <c r="E5" s="81">
        <v>12</v>
      </c>
    </row>
    <row r="6" spans="1:8">
      <c r="A6" s="80">
        <v>2008</v>
      </c>
      <c r="B6" s="81">
        <f>$H$2-A6</f>
        <v>10</v>
      </c>
      <c r="D6" s="80">
        <v>2008</v>
      </c>
      <c r="E6" s="81">
        <v>12</v>
      </c>
    </row>
    <row r="7" spans="1:8" ht="13.5" thickBot="1">
      <c r="A7" s="82">
        <v>2007</v>
      </c>
      <c r="B7" s="83">
        <f>$H$2-A7</f>
        <v>11</v>
      </c>
      <c r="D7" s="80">
        <v>2007</v>
      </c>
      <c r="E7" s="81">
        <v>12</v>
      </c>
    </row>
    <row r="8" spans="1:8">
      <c r="D8" s="80">
        <v>2006</v>
      </c>
      <c r="E8" s="81">
        <f>$H$2-D8</f>
        <v>12</v>
      </c>
    </row>
    <row r="9" spans="1:8">
      <c r="D9" s="80">
        <v>2005</v>
      </c>
      <c r="E9" s="81">
        <f>$H$2-D9</f>
        <v>13</v>
      </c>
    </row>
    <row r="10" spans="1:8">
      <c r="D10" s="80">
        <v>2004</v>
      </c>
      <c r="E10" s="81">
        <f>$H$2-D10</f>
        <v>14</v>
      </c>
    </row>
    <row r="11" spans="1:8">
      <c r="D11" s="80">
        <v>2003</v>
      </c>
      <c r="E11" s="81">
        <f>$H$2-D11</f>
        <v>15</v>
      </c>
    </row>
    <row r="12" spans="1:8" ht="13.5" thickBot="1">
      <c r="D12" s="82">
        <v>2002</v>
      </c>
      <c r="E12" s="83">
        <f>$H$2-D12</f>
        <v>16</v>
      </c>
    </row>
    <row r="14" spans="1:8" ht="13.5" thickBot="1"/>
    <row r="15" spans="1:8" ht="25.5">
      <c r="A15" s="76" t="s">
        <v>34</v>
      </c>
      <c r="B15" s="85" t="s">
        <v>38</v>
      </c>
      <c r="D15" s="84" t="s">
        <v>35</v>
      </c>
      <c r="E15" s="85" t="s">
        <v>38</v>
      </c>
    </row>
    <row r="16" spans="1:8">
      <c r="A16" s="78">
        <v>21</v>
      </c>
      <c r="B16" s="86">
        <v>1005</v>
      </c>
      <c r="D16" s="78">
        <v>36</v>
      </c>
      <c r="E16" s="86">
        <v>1005</v>
      </c>
    </row>
    <row r="17" spans="1:5">
      <c r="A17" s="80">
        <v>22</v>
      </c>
      <c r="B17" s="87">
        <v>1005</v>
      </c>
      <c r="D17" s="80">
        <v>37</v>
      </c>
      <c r="E17" s="87">
        <v>1005</v>
      </c>
    </row>
    <row r="18" spans="1:5">
      <c r="A18" s="80">
        <v>23</v>
      </c>
      <c r="B18" s="87">
        <v>1005</v>
      </c>
      <c r="D18" s="80">
        <v>38</v>
      </c>
      <c r="E18" s="87">
        <v>1005</v>
      </c>
    </row>
    <row r="19" spans="1:5">
      <c r="A19" s="80">
        <v>24</v>
      </c>
      <c r="B19" s="87">
        <v>1003</v>
      </c>
      <c r="D19" s="80">
        <v>39</v>
      </c>
      <c r="E19" s="87">
        <v>1003</v>
      </c>
    </row>
    <row r="20" spans="1:5">
      <c r="A20" s="80">
        <v>25</v>
      </c>
      <c r="B20" s="87">
        <v>1003</v>
      </c>
      <c r="D20" s="80">
        <v>40</v>
      </c>
      <c r="E20" s="87">
        <v>1003</v>
      </c>
    </row>
    <row r="21" spans="1:5">
      <c r="A21" s="80">
        <v>26</v>
      </c>
      <c r="B21" s="87">
        <v>1003</v>
      </c>
      <c r="D21" s="80">
        <v>41</v>
      </c>
      <c r="E21" s="87">
        <v>1003</v>
      </c>
    </row>
    <row r="22" spans="1:5">
      <c r="A22" s="80">
        <v>27</v>
      </c>
      <c r="B22" s="87">
        <v>1002</v>
      </c>
      <c r="D22" s="80">
        <v>42</v>
      </c>
      <c r="E22" s="87">
        <v>1002</v>
      </c>
    </row>
    <row r="23" spans="1:5">
      <c r="A23" s="80">
        <v>28</v>
      </c>
      <c r="B23" s="87">
        <v>1002</v>
      </c>
      <c r="D23" s="80">
        <v>43</v>
      </c>
      <c r="E23" s="87">
        <v>1002</v>
      </c>
    </row>
    <row r="24" spans="1:5">
      <c r="A24" s="80">
        <v>29</v>
      </c>
      <c r="B24" s="87">
        <v>1002</v>
      </c>
      <c r="D24" s="80">
        <v>44</v>
      </c>
      <c r="E24" s="87">
        <v>1002</v>
      </c>
    </row>
    <row r="25" spans="1:5">
      <c r="A25" s="80">
        <v>30</v>
      </c>
      <c r="B25" s="87">
        <v>1001</v>
      </c>
      <c r="D25" s="80">
        <v>45</v>
      </c>
      <c r="E25" s="87">
        <v>1001</v>
      </c>
    </row>
    <row r="26" spans="1:5">
      <c r="A26" s="80">
        <v>31</v>
      </c>
      <c r="B26" s="87">
        <v>1001</v>
      </c>
      <c r="D26" s="80">
        <v>46</v>
      </c>
      <c r="E26" s="87">
        <v>1001</v>
      </c>
    </row>
    <row r="27" spans="1:5">
      <c r="A27" s="80">
        <v>32</v>
      </c>
      <c r="B27" s="87">
        <v>1001</v>
      </c>
      <c r="D27" s="80">
        <v>47</v>
      </c>
      <c r="E27" s="87">
        <v>1001</v>
      </c>
    </row>
    <row r="28" spans="1:5" ht="13.5" thickBot="1">
      <c r="A28" s="82">
        <v>33</v>
      </c>
      <c r="B28" s="88">
        <v>1000</v>
      </c>
      <c r="D28" s="82">
        <v>48</v>
      </c>
      <c r="E28" s="88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Osnovni_podatki</vt:lpstr>
      <vt:lpstr>PIONIRJI</vt:lpstr>
      <vt:lpstr>MLADINCI</vt:lpstr>
      <vt:lpstr>PRIPRAVNIKI</vt:lpstr>
      <vt:lpstr>Letnice</vt:lpstr>
      <vt:lpstr>MLADINCI!Področje_tiskanja</vt:lpstr>
      <vt:lpstr>PIONIRJI!Področje_tiskanja</vt:lpstr>
      <vt:lpstr>PRIPRAVNIKI!Področje_tiskanja</vt:lpstr>
      <vt:lpstr>MLADINCI!Tiskanje_naslovov</vt:lpstr>
      <vt:lpstr>PIONIRJI!Tiskanje_naslovov</vt:lpstr>
      <vt:lpstr>PRIPRAVNIKI!Tiskanje_naslovov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Priloga_ocenjevanje</dc:title>
  <dc:creator>GZS</dc:creator>
  <cp:lastModifiedBy>Miran Ros</cp:lastModifiedBy>
  <cp:lastPrinted>2018-03-03T14:06:52Z</cp:lastPrinted>
  <dcterms:created xsi:type="dcterms:W3CDTF">1997-01-31T12:20:41Z</dcterms:created>
  <dcterms:modified xsi:type="dcterms:W3CDTF">2018-03-08T09:46:12Z</dcterms:modified>
</cp:coreProperties>
</file>